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2925" tabRatio="736" activeTab="5"/>
  </bookViews>
  <sheets>
    <sheet name="G-1" sheetId="4678" r:id="rId1"/>
    <sheet name="G-3" sheetId="4686" r:id="rId2"/>
    <sheet name="G-4" sheetId="4677" r:id="rId3"/>
    <sheet name="G-Totales" sheetId="4681" r:id="rId4"/>
    <sheet name="G-8" sheetId="4690" r:id="rId5"/>
    <sheet name="DIRECCIONALIDAD" sheetId="4689" r:id="rId6"/>
    <sheet name="DIAGRAMA DE VOL" sheetId="4688" r:id="rId7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4">'G-8'!$A$1:$U$58</definedName>
    <definedName name="_xlnm.Print_Area" localSheetId="3">'G-Totales'!$A$1:$U$58</definedName>
  </definedNames>
  <calcPr calcId="145621"/>
</workbook>
</file>

<file path=xl/calcChain.xml><?xml version="1.0" encoding="utf-8"?>
<calcChain xmlns="http://schemas.openxmlformats.org/spreadsheetml/2006/main">
  <c r="M22" i="4678" l="1"/>
  <c r="F22" i="4678"/>
  <c r="T21" i="4678"/>
  <c r="M21" i="4678"/>
  <c r="F21" i="4678"/>
  <c r="T20" i="4678"/>
  <c r="M20" i="4678"/>
  <c r="F20" i="4678"/>
  <c r="T19" i="4678"/>
  <c r="M19" i="4678"/>
  <c r="F19" i="4678"/>
  <c r="T18" i="4678"/>
  <c r="M18" i="4678"/>
  <c r="F18" i="4678"/>
  <c r="T17" i="4678"/>
  <c r="M17" i="4678"/>
  <c r="F17" i="4678"/>
  <c r="T16" i="4678"/>
  <c r="M16" i="4678"/>
  <c r="F16" i="4678"/>
  <c r="T15" i="4678"/>
  <c r="M15" i="4678"/>
  <c r="F15" i="4678"/>
  <c r="T14" i="4678"/>
  <c r="M14" i="4678"/>
  <c r="F14" i="4678"/>
  <c r="T13" i="4678"/>
  <c r="M13" i="4678"/>
  <c r="F13" i="4678"/>
  <c r="T12" i="4678"/>
  <c r="M12" i="4678"/>
  <c r="F12" i="4678"/>
  <c r="T11" i="4678"/>
  <c r="M11" i="4678"/>
  <c r="F11" i="4678"/>
  <c r="T10" i="4678"/>
  <c r="M10" i="4678"/>
  <c r="F10" i="4678"/>
  <c r="U21" i="4678" l="1"/>
  <c r="U19" i="4678"/>
  <c r="U17" i="4678"/>
  <c r="U15" i="4678"/>
  <c r="U13" i="4678"/>
  <c r="N15" i="4678"/>
  <c r="N21" i="4678"/>
  <c r="N19" i="4678"/>
  <c r="N17" i="4678"/>
  <c r="N13" i="4678"/>
  <c r="G18" i="4678"/>
  <c r="G16" i="4678"/>
  <c r="G14" i="4678"/>
  <c r="U14" i="4678"/>
  <c r="U16" i="4678"/>
  <c r="U18" i="4678"/>
  <c r="U20" i="4678"/>
  <c r="N14" i="4678"/>
  <c r="N16" i="4678"/>
  <c r="N18" i="4678"/>
  <c r="N20" i="4678"/>
  <c r="N22" i="4678"/>
  <c r="G13" i="4678"/>
  <c r="G15" i="4678"/>
  <c r="G17" i="4678"/>
  <c r="G19" i="4678"/>
  <c r="N10" i="4678"/>
  <c r="N11" i="4678"/>
  <c r="N12" i="4678"/>
  <c r="I38" i="4689"/>
  <c r="T22" i="4677"/>
  <c r="M22" i="4690"/>
  <c r="F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M10" i="4690"/>
  <c r="F10" i="4690"/>
  <c r="L5" i="4690"/>
  <c r="D5" i="4690"/>
  <c r="E4" i="4690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7" i="4689"/>
  <c r="I36" i="4689"/>
  <c r="I35" i="4689"/>
  <c r="I34" i="4689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Y13" i="4688"/>
  <c r="Z13" i="4688"/>
  <c r="AA13" i="4688"/>
  <c r="AB13" i="4688"/>
  <c r="X13" i="4688"/>
  <c r="W13" i="4688"/>
  <c r="V13" i="4688"/>
  <c r="AO13" i="4688"/>
  <c r="AN13" i="4688"/>
  <c r="AM13" i="4688"/>
  <c r="AL13" i="4688"/>
  <c r="AK13" i="4688"/>
  <c r="AJ13" i="4688"/>
  <c r="AI13" i="4688"/>
  <c r="AH13" i="4688"/>
  <c r="AG13" i="4688"/>
  <c r="AF13" i="4688"/>
  <c r="AE13" i="4688"/>
  <c r="AD13" i="4688"/>
  <c r="U13" i="4688"/>
  <c r="T13" i="4688"/>
  <c r="S13" i="4688"/>
  <c r="R13" i="4688"/>
  <c r="Q13" i="4688"/>
  <c r="P13" i="4688"/>
  <c r="C13" i="4688"/>
  <c r="D13" i="4688"/>
  <c r="E13" i="4688"/>
  <c r="F13" i="4688"/>
  <c r="G13" i="4688"/>
  <c r="H13" i="4688"/>
  <c r="I13" i="4688"/>
  <c r="J13" i="4688"/>
  <c r="K13" i="4688"/>
  <c r="M13" i="4688"/>
  <c r="N13" i="4688"/>
  <c r="O13" i="4688"/>
  <c r="B13" i="4688"/>
  <c r="X19" i="4688"/>
  <c r="BM18" i="4688" s="1"/>
  <c r="V19" i="4688"/>
  <c r="BK18" i="4688" s="1"/>
  <c r="T19" i="4688"/>
  <c r="BI18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E4" i="4686"/>
  <c r="D5" i="4686"/>
  <c r="L5" i="4686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L5" i="4677"/>
  <c r="D5" i="4677"/>
  <c r="E4" i="4677"/>
  <c r="T21" i="4677"/>
  <c r="AO27" i="4688" s="1"/>
  <c r="T20" i="4677"/>
  <c r="AN27" i="4688" s="1"/>
  <c r="T19" i="4677"/>
  <c r="AM27" i="4688" s="1"/>
  <c r="T18" i="4677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L6" i="4681"/>
  <c r="D6" i="4681"/>
  <c r="E5" i="4681"/>
  <c r="U13" i="4690" l="1"/>
  <c r="AL27" i="4688"/>
  <c r="AN28" i="4688" s="1"/>
  <c r="CB19" i="4688" s="1"/>
  <c r="U21" i="4677"/>
  <c r="J37" i="4689"/>
  <c r="D29" i="4688" s="1"/>
  <c r="J33" i="4689"/>
  <c r="Z24" i="4688" s="1"/>
  <c r="U23" i="4678"/>
  <c r="N23" i="4678"/>
  <c r="G23" i="4678"/>
  <c r="J40" i="4689"/>
  <c r="P29" i="4688" s="1"/>
  <c r="J36" i="4689"/>
  <c r="AO24" i="4688" s="1"/>
  <c r="J34" i="4689"/>
  <c r="AF24" i="4688" s="1"/>
  <c r="J32" i="4689"/>
  <c r="U24" i="4688" s="1"/>
  <c r="J14" i="4689"/>
  <c r="U15" i="4688" s="1"/>
  <c r="J10" i="4689"/>
  <c r="D15" i="4688" s="1"/>
  <c r="G14" i="4690"/>
  <c r="G13" i="4690"/>
  <c r="G15" i="4690"/>
  <c r="J43" i="4689"/>
  <c r="AF29" i="4688" s="1"/>
  <c r="J30" i="4689"/>
  <c r="J24" i="4688" s="1"/>
  <c r="J16" i="4689"/>
  <c r="AF15" i="4688" s="1"/>
  <c r="J13" i="4689"/>
  <c r="P15" i="4688" s="1"/>
  <c r="U20" i="4690"/>
  <c r="U21" i="4690"/>
  <c r="U19" i="4690"/>
  <c r="U18" i="4690"/>
  <c r="U17" i="4690"/>
  <c r="U16" i="4690"/>
  <c r="U15" i="4690"/>
  <c r="U14" i="4690"/>
  <c r="N22" i="4690"/>
  <c r="N21" i="4690"/>
  <c r="N20" i="4690"/>
  <c r="N19" i="4690"/>
  <c r="N18" i="4690"/>
  <c r="N17" i="4690"/>
  <c r="N16" i="4690"/>
  <c r="N15" i="4690"/>
  <c r="N14" i="4690"/>
  <c r="N13" i="4690"/>
  <c r="N11" i="4690"/>
  <c r="N12" i="4690"/>
  <c r="N10" i="4690"/>
  <c r="G19" i="4690"/>
  <c r="G18" i="4690"/>
  <c r="G17" i="4690"/>
  <c r="G16" i="4690"/>
  <c r="AO23" i="4688"/>
  <c r="CC20" i="4688" s="1"/>
  <c r="AN23" i="4688"/>
  <c r="CB20" i="4688" s="1"/>
  <c r="AM23" i="4688"/>
  <c r="CA20" i="4688" s="1"/>
  <c r="AL23" i="4688"/>
  <c r="BZ20" i="4688" s="1"/>
  <c r="AJ23" i="4688"/>
  <c r="BX20" i="4688" s="1"/>
  <c r="AH23" i="4688"/>
  <c r="BV20" i="4688" s="1"/>
  <c r="T17" i="4681"/>
  <c r="AL28" i="4688"/>
  <c r="BZ19" i="4688" s="1"/>
  <c r="J44" i="4689"/>
  <c r="J45" i="4689"/>
  <c r="J41" i="4689"/>
  <c r="J42" i="4689"/>
  <c r="J38" i="4689"/>
  <c r="J39" i="4689"/>
  <c r="J35" i="4689"/>
  <c r="P24" i="4688"/>
  <c r="D24" i="4688"/>
  <c r="J29" i="4689"/>
  <c r="AK20" i="4688"/>
  <c r="AF20" i="4688"/>
  <c r="J27" i="4689"/>
  <c r="P20" i="4688"/>
  <c r="Z20" i="4688"/>
  <c r="U20" i="4688"/>
  <c r="G20" i="4688"/>
  <c r="J19" i="4689"/>
  <c r="J21" i="4689"/>
  <c r="J18" i="4689"/>
  <c r="J17" i="4689"/>
  <c r="J15" i="4689"/>
  <c r="J12" i="4689"/>
  <c r="J11" i="4689"/>
  <c r="AG28" i="4688"/>
  <c r="T28" i="4688"/>
  <c r="BI19" i="4688" s="1"/>
  <c r="V28" i="4688"/>
  <c r="BK19" i="4688" s="1"/>
  <c r="X28" i="4688"/>
  <c r="BM19" i="4688" s="1"/>
  <c r="Y28" i="4688"/>
  <c r="BN19" i="4688" s="1"/>
  <c r="E28" i="4688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3" i="4688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L33" i="4688" s="1"/>
  <c r="BZ21" i="4688" s="1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AK28" i="4688"/>
  <c r="BY19" i="4688" s="1"/>
  <c r="AJ28" i="4688"/>
  <c r="BX19" i="4688" s="1"/>
  <c r="AH28" i="4688"/>
  <c r="BV19" i="4688" s="1"/>
  <c r="AK23" i="4688"/>
  <c r="BY20" i="4688" s="1"/>
  <c r="AI23" i="4688"/>
  <c r="BW20" i="4688" s="1"/>
  <c r="J23" i="4688"/>
  <c r="AZ20" i="4688" s="1"/>
  <c r="E23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AO28" i="4688" l="1"/>
  <c r="CC19" i="4688" s="1"/>
  <c r="AM28" i="4688"/>
  <c r="CA19" i="4688" s="1"/>
  <c r="Z33" i="4688"/>
  <c r="BO21" i="4688" s="1"/>
  <c r="BU19" i="4688"/>
  <c r="AD30" i="4688"/>
  <c r="BE19" i="4688"/>
  <c r="M30" i="4688"/>
  <c r="AU19" i="4688"/>
  <c r="B30" i="4688"/>
  <c r="BU20" i="4688"/>
  <c r="AD25" i="4688"/>
  <c r="BE20" i="4688"/>
  <c r="M25" i="4688"/>
  <c r="AU20" i="4688"/>
  <c r="B25" i="4688"/>
  <c r="BU12" i="4688"/>
  <c r="AD16" i="4688"/>
  <c r="AU12" i="4688"/>
  <c r="B16" i="4688"/>
  <c r="BE12" i="4688"/>
  <c r="M16" i="4688"/>
  <c r="AM33" i="4688"/>
  <c r="CA21" i="4688" s="1"/>
  <c r="R33" i="4688"/>
  <c r="BG21" i="4688" s="1"/>
  <c r="U23" i="4690"/>
  <c r="N23" i="4690"/>
  <c r="G23" i="4690"/>
  <c r="AK33" i="4688"/>
  <c r="BY21" i="4688" s="1"/>
  <c r="AH33" i="4688"/>
  <c r="BV21" i="4688" s="1"/>
  <c r="AO33" i="4688"/>
  <c r="CC21" i="4688" s="1"/>
  <c r="AJ33" i="4688"/>
  <c r="BX21" i="4688" s="1"/>
  <c r="AI33" i="4688"/>
  <c r="BW21" i="4688" s="1"/>
  <c r="W33" i="4688"/>
  <c r="BL21" i="4688" s="1"/>
  <c r="I33" i="4688"/>
  <c r="AY21" i="4688" s="1"/>
  <c r="H33" i="4688"/>
  <c r="AX21" i="4688" s="1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20" i="4688"/>
  <c r="J20" i="4688"/>
  <c r="D20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K30" i="4688"/>
  <c r="AF30" i="4688"/>
  <c r="J30" i="4688"/>
  <c r="G30" i="4688"/>
  <c r="D30" i="4688"/>
  <c r="Z30" i="4688"/>
  <c r="P30" i="4688"/>
  <c r="U30" i="4688"/>
  <c r="AO25" i="4688"/>
  <c r="AK25" i="4688"/>
  <c r="AF25" i="4688"/>
  <c r="J25" i="4688"/>
  <c r="G25" i="4688"/>
  <c r="D25" i="4688"/>
  <c r="Z25" i="4688"/>
  <c r="U25" i="4688"/>
  <c r="P25" i="4688"/>
  <c r="AO16" i="4688"/>
  <c r="AK16" i="4688"/>
  <c r="AF16" i="4688"/>
  <c r="Z16" i="4688"/>
  <c r="P16" i="4688"/>
  <c r="U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<sst xmlns="http://schemas.openxmlformats.org/spreadsheetml/2006/main" count="812" uniqueCount="156">
  <si>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</si>
  <si>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</si>
  <si>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</si>
  <si>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</si>
  <si>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</si>
  <si>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</si>
  <si>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</si>
  <si>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</si>
  <si>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</si>
  <si>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</si>
  <si>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</si>
  <si>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</si>
  <si>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</si>
  <si>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</si>
  <si>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</si>
  <si>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</si>
  <si>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</si>
  <si>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</si>
  <si>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</si>
  <si>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</si>
  <si>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</si>
  <si>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</si>
  <si>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</si>
  <si>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</si>
  <si>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</si>
  <si>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</si>
  <si>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</si>
  <si>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</si>
  <si>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</si>
  <si>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</si>
  <si>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</si>
  <si>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</si>
  <si>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</si>
  <si>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</si>
  <si>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</si>
  <si>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</si>
  <si>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</si>
  <si>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</si>
  <si>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</si>
  <si>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</si>
  <si>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</si>
  <si>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</si>
  <si>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</si>
  <si>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</si>
  <si>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</si>
  <si>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</si>
  <si>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</si>
  <si>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</si>
  <si>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</si>
  <si>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</si>
  <si>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</si>
  <si>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</si>
  <si>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</si>
  <si>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</si>
  <si>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</si>
  <si>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</si>
  <si>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</si>
  <si>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</si>
  <si>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</si>
  <si>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</si>
  <si>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</si>
  <si>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</si>
  <si>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</si>
  <si>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</si>
  <si>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</si>
  <si>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</si>
  <si>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</si>
  <si>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</si>
  <si>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</si>
  <si>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</si>
  <si>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</si>
  <si>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</si>
  <si>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</si>
  <si>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</si>
  <si>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</si>
  <si>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</si>
  <si>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</si>
  <si>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</si>
  <si>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</si>
  <si>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</si>
  <si>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</si>
  <si>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</si>
  <si>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</si>
  <si>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</si>
  <si>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</si>
  <si>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</si>
  <si>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</si>
  <si>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</si>
  <si>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</si>
  <si>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</si>
  <si>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</si>
  <si>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</si>
  <si>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</si>
  <si>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</si>
  <si>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</si>
  <si>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</si>
  <si>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</si>
  <si>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</si>
  <si>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</si>
  <si>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</si>
  <si>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</si>
  <si>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</si>
  <si>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</si>
  <si>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</si>
  <si>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</si>
  <si>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</si>
  <si>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</si>
  <si>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</si>
  <si>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</si>
  <si>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</si>
  <si>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</si>
  <si>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</si>
  <si>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</si>
  <si>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</si>
  <si>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</si>
  <si>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</si>
  <si>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</si>
  <si>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</si>
  <si>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</si>
  <si>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</si>
  <si>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</si>
  <si>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</si>
  <si>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</si>
  <si>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</si>
  <si>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</si>
  <si>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</si>
  <si>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</si>
  <si>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</si>
  <si>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</si>
  <si>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</si>
  <si>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</si>
  <si>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</si>
  <si>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</si>
  <si>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</si>
  <si>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</si>
  <si>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</si>
  <si>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</si>
  <si>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</si>
  <si>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</si>
  <si>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</si>
  <si>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</si>
  <si>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</si>
  <si>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</si>
  <si>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</si>
  <si>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</si>
  <si>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</si>
  <si>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</si>
  <si>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</si>
  <si>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</si>
  <si>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76 X CARRERA 58</t>
  </si>
  <si>
    <t>GEOVANNIS GONZALEZ</t>
  </si>
  <si>
    <t xml:space="preserve">VOL MAX </t>
  </si>
  <si>
    <t>JHONY NAVARRO</t>
  </si>
  <si>
    <t>JULIO VASQUEZ</t>
  </si>
  <si>
    <t>8(OR-SUR)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</si>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</sst>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3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141</c:v>
                </c:pt>
                <c:pt idx="1">
                  <c:v>172</c:v>
                </c:pt>
                <c:pt idx="2">
                  <c:v>217</c:v>
                </c:pt>
                <c:pt idx="3">
                  <c:v>193.5</c:v>
                </c:pt>
                <c:pt idx="4">
                  <c:v>200</c:v>
                </c:pt>
                <c:pt idx="5">
                  <c:v>216.5</c:v>
                </c:pt>
                <c:pt idx="6">
                  <c:v>207</c:v>
                </c:pt>
                <c:pt idx="7">
                  <c:v>188</c:v>
                </c:pt>
                <c:pt idx="8">
                  <c:v>175.5</c:v>
                </c:pt>
                <c:pt idx="9">
                  <c:v>215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4134144"/>
        <c:axId val="104457344"/>
      </c:barChart>
      <c:catAx>
        <c:axId val="104134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2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4457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457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4134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1E-2"/>
          <c:y val="0.22875963005278591"/>
          <c:w val="0.908471157348180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277.5</c:v>
                </c:pt>
                <c:pt idx="1">
                  <c:v>351.5</c:v>
                </c:pt>
                <c:pt idx="2">
                  <c:v>403</c:v>
                </c:pt>
                <c:pt idx="3">
                  <c:v>352</c:v>
                </c:pt>
                <c:pt idx="4">
                  <c:v>368</c:v>
                </c:pt>
                <c:pt idx="5">
                  <c:v>398.5</c:v>
                </c:pt>
                <c:pt idx="6">
                  <c:v>375.5</c:v>
                </c:pt>
                <c:pt idx="7">
                  <c:v>361</c:v>
                </c:pt>
                <c:pt idx="8">
                  <c:v>349</c:v>
                </c:pt>
                <c:pt idx="9">
                  <c:v>395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6178048"/>
        <c:axId val="125501440"/>
      </c:barChart>
      <c:catAx>
        <c:axId val="126178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25501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501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26178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4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350.5</c:v>
                </c:pt>
                <c:pt idx="1">
                  <c:v>348</c:v>
                </c:pt>
                <c:pt idx="2">
                  <c:v>386</c:v>
                </c:pt>
                <c:pt idx="3">
                  <c:v>368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5512704"/>
        <c:axId val="125556992"/>
      </c:barChart>
      <c:catAx>
        <c:axId val="125512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25556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556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25512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339.5</c:v>
                </c:pt>
                <c:pt idx="1">
                  <c:v>371</c:v>
                </c:pt>
                <c:pt idx="2">
                  <c:v>408.5</c:v>
                </c:pt>
                <c:pt idx="3">
                  <c:v>386.5</c:v>
                </c:pt>
                <c:pt idx="4">
                  <c:v>411.5</c:v>
                </c:pt>
                <c:pt idx="5">
                  <c:v>397.5</c:v>
                </c:pt>
                <c:pt idx="6">
                  <c:v>351</c:v>
                </c:pt>
                <c:pt idx="7">
                  <c:v>350.5</c:v>
                </c:pt>
                <c:pt idx="8">
                  <c:v>328</c:v>
                </c:pt>
                <c:pt idx="9">
                  <c:v>285</c:v>
                </c:pt>
                <c:pt idx="10">
                  <c:v>280.5</c:v>
                </c:pt>
                <c:pt idx="11">
                  <c:v>304.5</c:v>
                </c:pt>
                <c:pt idx="12">
                  <c:v>303.5</c:v>
                </c:pt>
                <c:pt idx="13">
                  <c:v>323</c:v>
                </c:pt>
                <c:pt idx="14">
                  <c:v>350</c:v>
                </c:pt>
                <c:pt idx="15">
                  <c:v>338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6564224"/>
        <c:axId val="126567552"/>
      </c:barChart>
      <c:catAx>
        <c:axId val="126564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8"/>
              <c:y val="0.866244732299754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26567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6567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26564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'G-8'!$A$10:$A$19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'G-8'!$F$10:$F$19</c:f>
              <c:numCache>
                <c:formatCode>0</c:formatCode>
                <c:ptCount val="10"/>
                <c:pt idx="0">
                  <c:v>27</c:v>
                </c:pt>
                <c:pt idx="1">
                  <c:v>29</c:v>
                </c:pt>
                <c:pt idx="2">
                  <c:v>25</c:v>
                </c:pt>
                <c:pt idx="3">
                  <c:v>25</c:v>
                </c:pt>
                <c:pt idx="4">
                  <c:v>17</c:v>
                </c:pt>
                <c:pt idx="5">
                  <c:v>18.5</c:v>
                </c:pt>
                <c:pt idx="6">
                  <c:v>15.5</c:v>
                </c:pt>
                <c:pt idx="7">
                  <c:v>10</c:v>
                </c:pt>
                <c:pt idx="8">
                  <c:v>16</c:v>
                </c:pt>
                <c:pt idx="9">
                  <c:v>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6411520"/>
        <c:axId val="125849600"/>
      </c:barChart>
      <c:catAx>
        <c:axId val="126411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25849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849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26411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'G-8'!$O$10:$O$21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'G-8'!$T$10:$T$21</c:f>
              <c:numCache>
                <c:formatCode>0</c:formatCode>
                <c:ptCount val="12"/>
                <c:pt idx="0">
                  <c:v>19.5</c:v>
                </c:pt>
                <c:pt idx="1">
                  <c:v>13</c:v>
                </c:pt>
                <c:pt idx="2">
                  <c:v>15</c:v>
                </c:pt>
                <c:pt idx="3">
                  <c:v>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5864960"/>
        <c:axId val="125962496"/>
      </c:barChart>
      <c:catAx>
        <c:axId val="125864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25962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962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25864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016E-2"/>
          <c:y val="0.21153978578091179"/>
          <c:w val="0.92653184328741933"/>
          <c:h val="0.500003130027603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('G-8'!$F$20:$F$22,'G-8'!$M$10:$M$22)</c:f>
              <c:numCache>
                <c:formatCode>0</c:formatCode>
                <c:ptCount val="16"/>
                <c:pt idx="0">
                  <c:v>28.5</c:v>
                </c:pt>
                <c:pt idx="1">
                  <c:v>37.5</c:v>
                </c:pt>
                <c:pt idx="2">
                  <c:v>25</c:v>
                </c:pt>
                <c:pt idx="3">
                  <c:v>24.5</c:v>
                </c:pt>
                <c:pt idx="4">
                  <c:v>18</c:v>
                </c:pt>
                <c:pt idx="5">
                  <c:v>27</c:v>
                </c:pt>
                <c:pt idx="6">
                  <c:v>13</c:v>
                </c:pt>
                <c:pt idx="7">
                  <c:v>48.5</c:v>
                </c:pt>
                <c:pt idx="8">
                  <c:v>11.5</c:v>
                </c:pt>
                <c:pt idx="9">
                  <c:v>10</c:v>
                </c:pt>
                <c:pt idx="10">
                  <c:v>18</c:v>
                </c:pt>
                <c:pt idx="11">
                  <c:v>24.5</c:v>
                </c:pt>
                <c:pt idx="12">
                  <c:v>19</c:v>
                </c:pt>
                <c:pt idx="13">
                  <c:v>26.5</c:v>
                </c:pt>
                <c:pt idx="14">
                  <c:v>20.5</c:v>
                </c:pt>
                <c:pt idx="15">
                  <c:v>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5994880"/>
        <c:axId val="126014592"/>
      </c:barChart>
      <c:catAx>
        <c:axId val="125994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26014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6014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25994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55" r="0.7500000000000035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723.5</c:v>
                </c:pt>
                <c:pt idx="4">
                  <c:v>782.5</c:v>
                </c:pt>
                <c:pt idx="5">
                  <c:v>827</c:v>
                </c:pt>
                <c:pt idx="6">
                  <c:v>817</c:v>
                </c:pt>
                <c:pt idx="7">
                  <c:v>811.5</c:v>
                </c:pt>
                <c:pt idx="8">
                  <c:v>787</c:v>
                </c:pt>
                <c:pt idx="9">
                  <c:v>785.5</c:v>
                </c:pt>
                <c:pt idx="13">
                  <c:v>786</c:v>
                </c:pt>
                <c:pt idx="14">
                  <c:v>836</c:v>
                </c:pt>
                <c:pt idx="15">
                  <c:v>850</c:v>
                </c:pt>
                <c:pt idx="16">
                  <c:v>814.5</c:v>
                </c:pt>
                <c:pt idx="17">
                  <c:v>766.5</c:v>
                </c:pt>
                <c:pt idx="18">
                  <c:v>696</c:v>
                </c:pt>
                <c:pt idx="19">
                  <c:v>620</c:v>
                </c:pt>
                <c:pt idx="20">
                  <c:v>583.5</c:v>
                </c:pt>
                <c:pt idx="21">
                  <c:v>570</c:v>
                </c:pt>
                <c:pt idx="22">
                  <c:v>574</c:v>
                </c:pt>
                <c:pt idx="23">
                  <c:v>607</c:v>
                </c:pt>
                <c:pt idx="24">
                  <c:v>646.5</c:v>
                </c:pt>
                <c:pt idx="25">
                  <c:v>683.5</c:v>
                </c:pt>
                <c:pt idx="29">
                  <c:v>763</c:v>
                </c:pt>
                <c:pt idx="30">
                  <c:v>585.5</c:v>
                </c:pt>
                <c:pt idx="31">
                  <c:v>386</c:v>
                </c:pt>
                <c:pt idx="32">
                  <c:v>183.5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138</c:v>
                </c:pt>
                <c:pt idx="4">
                  <c:v>172.5</c:v>
                </c:pt>
                <c:pt idx="5">
                  <c:v>188.5</c:v>
                </c:pt>
                <c:pt idx="6">
                  <c:v>196.5</c:v>
                </c:pt>
                <c:pt idx="7">
                  <c:v>208.5</c:v>
                </c:pt>
                <c:pt idx="8">
                  <c:v>192.5</c:v>
                </c:pt>
                <c:pt idx="9">
                  <c:v>187.5</c:v>
                </c:pt>
                <c:pt idx="13">
                  <c:v>207</c:v>
                </c:pt>
                <c:pt idx="14">
                  <c:v>222.5</c:v>
                </c:pt>
                <c:pt idx="15">
                  <c:v>221</c:v>
                </c:pt>
                <c:pt idx="16">
                  <c:v>219</c:v>
                </c:pt>
                <c:pt idx="17">
                  <c:v>230</c:v>
                </c:pt>
                <c:pt idx="18">
                  <c:v>228.5</c:v>
                </c:pt>
                <c:pt idx="19">
                  <c:v>219</c:v>
                </c:pt>
                <c:pt idx="20">
                  <c:v>199.5</c:v>
                </c:pt>
                <c:pt idx="21">
                  <c:v>194.5</c:v>
                </c:pt>
                <c:pt idx="22">
                  <c:v>192.5</c:v>
                </c:pt>
                <c:pt idx="23">
                  <c:v>202.5</c:v>
                </c:pt>
                <c:pt idx="24">
                  <c:v>226.5</c:v>
                </c:pt>
                <c:pt idx="25">
                  <c:v>228.5</c:v>
                </c:pt>
                <c:pt idx="29">
                  <c:v>183.5</c:v>
                </c:pt>
                <c:pt idx="30">
                  <c:v>135.5</c:v>
                </c:pt>
                <c:pt idx="31">
                  <c:v>95.5</c:v>
                </c:pt>
                <c:pt idx="32">
                  <c:v>49.5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522.5</c:v>
                </c:pt>
                <c:pt idx="4">
                  <c:v>519.5</c:v>
                </c:pt>
                <c:pt idx="5">
                  <c:v>506</c:v>
                </c:pt>
                <c:pt idx="6">
                  <c:v>480.5</c:v>
                </c:pt>
                <c:pt idx="7">
                  <c:v>483</c:v>
                </c:pt>
                <c:pt idx="8">
                  <c:v>504.5</c:v>
                </c:pt>
                <c:pt idx="9">
                  <c:v>507.5</c:v>
                </c:pt>
                <c:pt idx="13">
                  <c:v>512.5</c:v>
                </c:pt>
                <c:pt idx="14">
                  <c:v>519</c:v>
                </c:pt>
                <c:pt idx="15">
                  <c:v>533</c:v>
                </c:pt>
                <c:pt idx="16">
                  <c:v>513</c:v>
                </c:pt>
                <c:pt idx="17">
                  <c:v>514</c:v>
                </c:pt>
                <c:pt idx="18">
                  <c:v>502.5</c:v>
                </c:pt>
                <c:pt idx="19">
                  <c:v>475.5</c:v>
                </c:pt>
                <c:pt idx="20">
                  <c:v>461</c:v>
                </c:pt>
                <c:pt idx="21">
                  <c:v>433.5</c:v>
                </c:pt>
                <c:pt idx="22">
                  <c:v>407</c:v>
                </c:pt>
                <c:pt idx="23">
                  <c:v>402</c:v>
                </c:pt>
                <c:pt idx="24">
                  <c:v>408</c:v>
                </c:pt>
                <c:pt idx="25">
                  <c:v>402.5</c:v>
                </c:pt>
                <c:pt idx="29">
                  <c:v>506</c:v>
                </c:pt>
                <c:pt idx="30">
                  <c:v>381</c:v>
                </c:pt>
                <c:pt idx="31">
                  <c:v>272.5</c:v>
                </c:pt>
                <c:pt idx="32">
                  <c:v>135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1384</c:v>
                </c:pt>
                <c:pt idx="4">
                  <c:v>1474.5</c:v>
                </c:pt>
                <c:pt idx="5">
                  <c:v>1521.5</c:v>
                </c:pt>
                <c:pt idx="6">
                  <c:v>1494</c:v>
                </c:pt>
                <c:pt idx="7">
                  <c:v>1503</c:v>
                </c:pt>
                <c:pt idx="8">
                  <c:v>1484</c:v>
                </c:pt>
                <c:pt idx="9">
                  <c:v>1480.5</c:v>
                </c:pt>
                <c:pt idx="13">
                  <c:v>1505.5</c:v>
                </c:pt>
                <c:pt idx="14">
                  <c:v>1577.5</c:v>
                </c:pt>
                <c:pt idx="15">
                  <c:v>1604</c:v>
                </c:pt>
                <c:pt idx="16">
                  <c:v>1546.5</c:v>
                </c:pt>
                <c:pt idx="17">
                  <c:v>1510.5</c:v>
                </c:pt>
                <c:pt idx="18">
                  <c:v>1427</c:v>
                </c:pt>
                <c:pt idx="19">
                  <c:v>1314.5</c:v>
                </c:pt>
                <c:pt idx="20">
                  <c:v>1244</c:v>
                </c:pt>
                <c:pt idx="21">
                  <c:v>1198</c:v>
                </c:pt>
                <c:pt idx="22">
                  <c:v>1173.5</c:v>
                </c:pt>
                <c:pt idx="23">
                  <c:v>1211.5</c:v>
                </c:pt>
                <c:pt idx="24">
                  <c:v>1281</c:v>
                </c:pt>
                <c:pt idx="25">
                  <c:v>1314.5</c:v>
                </c:pt>
                <c:pt idx="29">
                  <c:v>1452.5</c:v>
                </c:pt>
                <c:pt idx="30">
                  <c:v>1102</c:v>
                </c:pt>
                <c:pt idx="31">
                  <c:v>754</c:v>
                </c:pt>
                <c:pt idx="32">
                  <c:v>368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674432"/>
        <c:axId val="126675968"/>
      </c:lineChart>
      <c:catAx>
        <c:axId val="12667443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126675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667596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12667443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44" r="0.750000000000003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173.5</c:v>
                </c:pt>
                <c:pt idx="1">
                  <c:v>196.5</c:v>
                </c:pt>
                <c:pt idx="2">
                  <c:v>206.5</c:v>
                </c:pt>
                <c:pt idx="3">
                  <c:v>209.5</c:v>
                </c:pt>
                <c:pt idx="4">
                  <c:v>223.5</c:v>
                </c:pt>
                <c:pt idx="5">
                  <c:v>210.5</c:v>
                </c:pt>
                <c:pt idx="6">
                  <c:v>171</c:v>
                </c:pt>
                <c:pt idx="7">
                  <c:v>161.5</c:v>
                </c:pt>
                <c:pt idx="8">
                  <c:v>153</c:v>
                </c:pt>
                <c:pt idx="9">
                  <c:v>134.5</c:v>
                </c:pt>
                <c:pt idx="10">
                  <c:v>134.5</c:v>
                </c:pt>
                <c:pt idx="11">
                  <c:v>148</c:v>
                </c:pt>
                <c:pt idx="12">
                  <c:v>157</c:v>
                </c:pt>
                <c:pt idx="13">
                  <c:v>167.5</c:v>
                </c:pt>
                <c:pt idx="14">
                  <c:v>174</c:v>
                </c:pt>
                <c:pt idx="15">
                  <c:v>185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5949952"/>
        <c:axId val="115953024"/>
      </c:barChart>
      <c:catAx>
        <c:axId val="115949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5953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953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5949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1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177.5</c:v>
                </c:pt>
                <c:pt idx="1">
                  <c:v>199.5</c:v>
                </c:pt>
                <c:pt idx="2">
                  <c:v>202.5</c:v>
                </c:pt>
                <c:pt idx="3">
                  <c:v>183.5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5997312"/>
        <c:axId val="116459392"/>
      </c:barChart>
      <c:catAx>
        <c:axId val="115997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6459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459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5997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29</c:v>
                </c:pt>
                <c:pt idx="1">
                  <c:v>36.5</c:v>
                </c:pt>
                <c:pt idx="2">
                  <c:v>39</c:v>
                </c:pt>
                <c:pt idx="3">
                  <c:v>33.5</c:v>
                </c:pt>
                <c:pt idx="4">
                  <c:v>63.5</c:v>
                </c:pt>
                <c:pt idx="5">
                  <c:v>52.5</c:v>
                </c:pt>
                <c:pt idx="6">
                  <c:v>47</c:v>
                </c:pt>
                <c:pt idx="7">
                  <c:v>45.5</c:v>
                </c:pt>
                <c:pt idx="8">
                  <c:v>47.5</c:v>
                </c:pt>
                <c:pt idx="9">
                  <c:v>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3746560"/>
        <c:axId val="103807232"/>
      </c:barChart>
      <c:catAx>
        <c:axId val="103746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3807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807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3746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48</c:v>
                </c:pt>
                <c:pt idx="1">
                  <c:v>40</c:v>
                </c:pt>
                <c:pt idx="2">
                  <c:v>46</c:v>
                </c:pt>
                <c:pt idx="3">
                  <c:v>49.5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3309056"/>
        <c:axId val="103891712"/>
      </c:barChart>
      <c:catAx>
        <c:axId val="123309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389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891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23309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6"/>
          <c:y val="3.2258064516129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39</c:v>
                </c:pt>
                <c:pt idx="1">
                  <c:v>57</c:v>
                </c:pt>
                <c:pt idx="2">
                  <c:v>61</c:v>
                </c:pt>
                <c:pt idx="3">
                  <c:v>50</c:v>
                </c:pt>
                <c:pt idx="4">
                  <c:v>54.5</c:v>
                </c:pt>
                <c:pt idx="5">
                  <c:v>55.5</c:v>
                </c:pt>
                <c:pt idx="6">
                  <c:v>59</c:v>
                </c:pt>
                <c:pt idx="7">
                  <c:v>61</c:v>
                </c:pt>
                <c:pt idx="8">
                  <c:v>53</c:v>
                </c:pt>
                <c:pt idx="9">
                  <c:v>46</c:v>
                </c:pt>
                <c:pt idx="10">
                  <c:v>39.5</c:v>
                </c:pt>
                <c:pt idx="11">
                  <c:v>56</c:v>
                </c:pt>
                <c:pt idx="12">
                  <c:v>51</c:v>
                </c:pt>
                <c:pt idx="13">
                  <c:v>56</c:v>
                </c:pt>
                <c:pt idx="14">
                  <c:v>63.5</c:v>
                </c:pt>
                <c:pt idx="15">
                  <c:v>58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3931904"/>
        <c:axId val="103934976"/>
      </c:barChart>
      <c:catAx>
        <c:axId val="103931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393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934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3931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107.5</c:v>
                </c:pt>
                <c:pt idx="1">
                  <c:v>143</c:v>
                </c:pt>
                <c:pt idx="2">
                  <c:v>147</c:v>
                </c:pt>
                <c:pt idx="3">
                  <c:v>125</c:v>
                </c:pt>
                <c:pt idx="4">
                  <c:v>104.5</c:v>
                </c:pt>
                <c:pt idx="5">
                  <c:v>129.5</c:v>
                </c:pt>
                <c:pt idx="6">
                  <c:v>121.5</c:v>
                </c:pt>
                <c:pt idx="7">
                  <c:v>127.5</c:v>
                </c:pt>
                <c:pt idx="8">
                  <c:v>126</c:v>
                </c:pt>
                <c:pt idx="9">
                  <c:v>132.5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6370048"/>
        <c:axId val="116647808"/>
      </c:barChart>
      <c:catAx>
        <c:axId val="116370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6647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647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6370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125</c:v>
                </c:pt>
                <c:pt idx="1">
                  <c:v>108.5</c:v>
                </c:pt>
                <c:pt idx="2">
                  <c:v>137.5</c:v>
                </c:pt>
                <c:pt idx="3">
                  <c:v>135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6399488"/>
        <c:axId val="116427392"/>
      </c:barChart>
      <c:catAx>
        <c:axId val="116399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6427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427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6399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88E-2"/>
          <c:y val="0.21153978578091173"/>
          <c:w val="0.92653184328741933"/>
          <c:h val="0.5000031300276036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127</c:v>
                </c:pt>
                <c:pt idx="1">
                  <c:v>117.5</c:v>
                </c:pt>
                <c:pt idx="2">
                  <c:v>141</c:v>
                </c:pt>
                <c:pt idx="3">
                  <c:v>127</c:v>
                </c:pt>
                <c:pt idx="4">
                  <c:v>133.5</c:v>
                </c:pt>
                <c:pt idx="5">
                  <c:v>131.5</c:v>
                </c:pt>
                <c:pt idx="6">
                  <c:v>121</c:v>
                </c:pt>
                <c:pt idx="7">
                  <c:v>128</c:v>
                </c:pt>
                <c:pt idx="8">
                  <c:v>122</c:v>
                </c:pt>
                <c:pt idx="9">
                  <c:v>104.5</c:v>
                </c:pt>
                <c:pt idx="10">
                  <c:v>106.5</c:v>
                </c:pt>
                <c:pt idx="11">
                  <c:v>100.5</c:v>
                </c:pt>
                <c:pt idx="12">
                  <c:v>95.5</c:v>
                </c:pt>
                <c:pt idx="13">
                  <c:v>99.5</c:v>
                </c:pt>
                <c:pt idx="14">
                  <c:v>112.5</c:v>
                </c:pt>
                <c:pt idx="15">
                  <c:v>95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3218176"/>
        <c:axId val="123221504"/>
      </c:barChart>
      <c:catAx>
        <c:axId val="123218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23221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221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23218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479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479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14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609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81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82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83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97529" y="95250"/>
          <a:ext cx="213506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" zoomScaleNormal="100" workbookViewId="0">
      <selection activeCell="Y20" sqref="Y20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2" width="11.5703125" customWidth="1"/>
    <col min="23" max="23" width="7.140625" customWidth="1"/>
    <col min="24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">
        <v>60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">
        <v>149</v>
      </c>
      <c r="E5" s="177"/>
      <c r="F5" s="177"/>
      <c r="G5" s="177"/>
      <c r="H5" s="177"/>
      <c r="I5" s="167" t="s">
        <v>53</v>
      </c>
      <c r="J5" s="167"/>
      <c r="K5" s="167"/>
      <c r="L5" s="178"/>
      <c r="M5" s="178"/>
      <c r="N5" s="178"/>
      <c r="O5" s="12"/>
      <c r="P5" s="167" t="s">
        <v>57</v>
      </c>
      <c r="Q5" s="167"/>
      <c r="R5" s="167"/>
      <c r="S5" s="176" t="s">
        <v>62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74" t="s">
        <v>155</v>
      </c>
      <c r="E6" s="174"/>
      <c r="F6" s="174"/>
      <c r="G6" s="174"/>
      <c r="H6" s="174"/>
      <c r="I6" s="167" t="s">
        <v>59</v>
      </c>
      <c r="J6" s="167"/>
      <c r="K6" s="167"/>
      <c r="L6" s="179">
        <v>3</v>
      </c>
      <c r="M6" s="179"/>
      <c r="N6" s="179"/>
      <c r="O6" s="42"/>
      <c r="P6" s="167" t="s">
        <v>58</v>
      </c>
      <c r="Q6" s="167"/>
      <c r="R6" s="167"/>
      <c r="S6" s="172">
        <v>44026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22</v>
      </c>
      <c r="C10" s="46">
        <v>93</v>
      </c>
      <c r="D10" s="46">
        <v>16</v>
      </c>
      <c r="E10" s="46">
        <v>2</v>
      </c>
      <c r="F10" s="62">
        <f>B10*0.5+C10*1+D10*2+E10*2.5</f>
        <v>141</v>
      </c>
      <c r="G10" s="2"/>
      <c r="H10" s="19" t="s">
        <v>4</v>
      </c>
      <c r="I10" s="46">
        <v>44</v>
      </c>
      <c r="J10" s="46">
        <v>139</v>
      </c>
      <c r="K10" s="46">
        <v>18</v>
      </c>
      <c r="L10" s="46">
        <v>5</v>
      </c>
      <c r="M10" s="6">
        <f>I10*0.5+J10*1+K10*2+L10*2.5</f>
        <v>209.5</v>
      </c>
      <c r="N10" s="9">
        <f>F20+F21+F22+M10</f>
        <v>786</v>
      </c>
      <c r="O10" s="19" t="s">
        <v>43</v>
      </c>
      <c r="P10" s="46">
        <v>39</v>
      </c>
      <c r="Q10" s="46">
        <v>111</v>
      </c>
      <c r="R10" s="46">
        <v>16</v>
      </c>
      <c r="S10" s="46">
        <v>6</v>
      </c>
      <c r="T10" s="6">
        <f>P10*0.5+Q10*1+R10*2+S10*2.5</f>
        <v>177.5</v>
      </c>
      <c r="U10" s="10"/>
      <c r="AB10" s="1"/>
    </row>
    <row r="11" spans="1:28" ht="24" customHeight="1" x14ac:dyDescent="0.2">
      <c r="A11" s="18" t="s">
        <v>14</v>
      </c>
      <c r="B11" s="46">
        <v>29</v>
      </c>
      <c r="C11" s="46">
        <v>107</v>
      </c>
      <c r="D11" s="46">
        <v>19</v>
      </c>
      <c r="E11" s="46">
        <v>5</v>
      </c>
      <c r="F11" s="6">
        <f t="shared" ref="F11:F22" si="0">B11*0.5+C11*1+D11*2+E11*2.5</f>
        <v>172</v>
      </c>
      <c r="G11" s="2"/>
      <c r="H11" s="19" t="s">
        <v>5</v>
      </c>
      <c r="I11" s="46">
        <v>42</v>
      </c>
      <c r="J11" s="46">
        <v>143</v>
      </c>
      <c r="K11" s="46">
        <v>21</v>
      </c>
      <c r="L11" s="46">
        <v>7</v>
      </c>
      <c r="M11" s="6">
        <f t="shared" ref="M11:M22" si="1">I11*0.5+J11*1+K11*2+L11*2.5</f>
        <v>223.5</v>
      </c>
      <c r="N11" s="9">
        <f>F21+F22+M10+M11</f>
        <v>836</v>
      </c>
      <c r="O11" s="19" t="s">
        <v>44</v>
      </c>
      <c r="P11" s="46">
        <v>41</v>
      </c>
      <c r="Q11" s="46">
        <v>123</v>
      </c>
      <c r="R11" s="46">
        <v>18</v>
      </c>
      <c r="S11" s="46">
        <v>8</v>
      </c>
      <c r="T11" s="6">
        <f t="shared" ref="T11:T21" si="2">P11*0.5+Q11*1+R11*2+S11*2.5</f>
        <v>199.5</v>
      </c>
      <c r="U11" s="2"/>
      <c r="AB11" s="1"/>
    </row>
    <row r="12" spans="1:28" ht="24" customHeight="1" x14ac:dyDescent="0.2">
      <c r="A12" s="18" t="s">
        <v>17</v>
      </c>
      <c r="B12" s="46">
        <v>21</v>
      </c>
      <c r="C12" s="46">
        <v>153</v>
      </c>
      <c r="D12" s="46">
        <v>23</v>
      </c>
      <c r="E12" s="46">
        <v>3</v>
      </c>
      <c r="F12" s="6">
        <f t="shared" si="0"/>
        <v>217</v>
      </c>
      <c r="G12" s="2"/>
      <c r="H12" s="19" t="s">
        <v>6</v>
      </c>
      <c r="I12" s="46">
        <v>51</v>
      </c>
      <c r="J12" s="46">
        <v>134</v>
      </c>
      <c r="K12" s="46">
        <v>18</v>
      </c>
      <c r="L12" s="46">
        <v>6</v>
      </c>
      <c r="M12" s="6">
        <f t="shared" si="1"/>
        <v>210.5</v>
      </c>
      <c r="N12" s="2">
        <f>F22+M10+M11+M12</f>
        <v>850</v>
      </c>
      <c r="O12" s="19" t="s">
        <v>32</v>
      </c>
      <c r="P12" s="46">
        <v>39</v>
      </c>
      <c r="Q12" s="46">
        <v>133</v>
      </c>
      <c r="R12" s="46">
        <v>20</v>
      </c>
      <c r="S12" s="46">
        <v>4</v>
      </c>
      <c r="T12" s="6">
        <f t="shared" si="2"/>
        <v>202.5</v>
      </c>
      <c r="U12" s="2"/>
      <c r="AB12" s="1"/>
    </row>
    <row r="13" spans="1:28" ht="24" customHeight="1" x14ac:dyDescent="0.2">
      <c r="A13" s="18" t="s">
        <v>19</v>
      </c>
      <c r="B13" s="46">
        <v>20</v>
      </c>
      <c r="C13" s="46">
        <v>124</v>
      </c>
      <c r="D13" s="46">
        <v>21</v>
      </c>
      <c r="E13" s="46">
        <v>7</v>
      </c>
      <c r="F13" s="6">
        <f t="shared" si="0"/>
        <v>193.5</v>
      </c>
      <c r="G13" s="2">
        <f>F10+F11+F12+F13</f>
        <v>723.5</v>
      </c>
      <c r="H13" s="19" t="s">
        <v>7</v>
      </c>
      <c r="I13" s="46">
        <v>38</v>
      </c>
      <c r="J13" s="46">
        <v>115</v>
      </c>
      <c r="K13" s="46">
        <v>16</v>
      </c>
      <c r="L13" s="46">
        <v>2</v>
      </c>
      <c r="M13" s="6">
        <f t="shared" si="1"/>
        <v>171</v>
      </c>
      <c r="N13" s="2">
        <f t="shared" ref="N13:N18" si="3">M10+M11+M12+M13</f>
        <v>814.5</v>
      </c>
      <c r="O13" s="19" t="s">
        <v>33</v>
      </c>
      <c r="P13" s="46">
        <v>32</v>
      </c>
      <c r="Q13" s="46">
        <v>109</v>
      </c>
      <c r="R13" s="46">
        <v>18</v>
      </c>
      <c r="S13" s="46">
        <v>9</v>
      </c>
      <c r="T13" s="6">
        <f t="shared" si="2"/>
        <v>183.5</v>
      </c>
      <c r="U13" s="2">
        <f t="shared" ref="U13:U21" si="4">T10+T11+T12+T13</f>
        <v>763</v>
      </c>
      <c r="AB13" s="81">
        <v>241</v>
      </c>
    </row>
    <row r="14" spans="1:28" ht="24" customHeight="1" x14ac:dyDescent="0.2">
      <c r="A14" s="18" t="s">
        <v>21</v>
      </c>
      <c r="B14" s="46">
        <v>29</v>
      </c>
      <c r="C14" s="46">
        <v>133</v>
      </c>
      <c r="D14" s="46">
        <v>20</v>
      </c>
      <c r="E14" s="46">
        <v>5</v>
      </c>
      <c r="F14" s="6">
        <f t="shared" si="0"/>
        <v>200</v>
      </c>
      <c r="G14" s="2">
        <f t="shared" ref="G14:G19" si="5">F11+F12+F13+F14</f>
        <v>782.5</v>
      </c>
      <c r="H14" s="19" t="s">
        <v>9</v>
      </c>
      <c r="I14" s="46">
        <v>33</v>
      </c>
      <c r="J14" s="46">
        <v>106</v>
      </c>
      <c r="K14" s="46">
        <v>17</v>
      </c>
      <c r="L14" s="46">
        <v>2</v>
      </c>
      <c r="M14" s="6">
        <f t="shared" si="1"/>
        <v>161.5</v>
      </c>
      <c r="N14" s="2">
        <f t="shared" si="3"/>
        <v>766.5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585.5</v>
      </c>
      <c r="AB14" s="81">
        <v>250</v>
      </c>
    </row>
    <row r="15" spans="1:28" ht="24" customHeight="1" x14ac:dyDescent="0.2">
      <c r="A15" s="18" t="s">
        <v>23</v>
      </c>
      <c r="B15" s="46">
        <v>34</v>
      </c>
      <c r="C15" s="46">
        <v>141</v>
      </c>
      <c r="D15" s="46">
        <v>23</v>
      </c>
      <c r="E15" s="46">
        <v>5</v>
      </c>
      <c r="F15" s="6">
        <f t="shared" si="0"/>
        <v>216.5</v>
      </c>
      <c r="G15" s="2">
        <f t="shared" si="5"/>
        <v>827</v>
      </c>
      <c r="H15" s="19" t="s">
        <v>12</v>
      </c>
      <c r="I15" s="46">
        <v>32</v>
      </c>
      <c r="J15" s="46">
        <v>102</v>
      </c>
      <c r="K15" s="46">
        <v>15</v>
      </c>
      <c r="L15" s="46">
        <v>2</v>
      </c>
      <c r="M15" s="6">
        <f t="shared" si="1"/>
        <v>153</v>
      </c>
      <c r="N15" s="2">
        <f t="shared" si="3"/>
        <v>696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386</v>
      </c>
      <c r="AB15" s="81">
        <v>262</v>
      </c>
    </row>
    <row r="16" spans="1:28" ht="24" customHeight="1" x14ac:dyDescent="0.2">
      <c r="A16" s="18" t="s">
        <v>39</v>
      </c>
      <c r="B16" s="46">
        <v>40</v>
      </c>
      <c r="C16" s="46">
        <v>139</v>
      </c>
      <c r="D16" s="46">
        <v>19</v>
      </c>
      <c r="E16" s="46">
        <v>4</v>
      </c>
      <c r="F16" s="6">
        <f t="shared" si="0"/>
        <v>207</v>
      </c>
      <c r="G16" s="2">
        <f t="shared" si="5"/>
        <v>817</v>
      </c>
      <c r="H16" s="19" t="s">
        <v>15</v>
      </c>
      <c r="I16" s="46">
        <v>29</v>
      </c>
      <c r="J16" s="46">
        <v>91</v>
      </c>
      <c r="K16" s="46">
        <v>12</v>
      </c>
      <c r="L16" s="46">
        <v>2</v>
      </c>
      <c r="M16" s="6">
        <f t="shared" si="1"/>
        <v>134.5</v>
      </c>
      <c r="N16" s="2">
        <f t="shared" si="3"/>
        <v>620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183.5</v>
      </c>
      <c r="AB16" s="81">
        <v>270.5</v>
      </c>
    </row>
    <row r="17" spans="1:28" ht="24" customHeight="1" x14ac:dyDescent="0.2">
      <c r="A17" s="18" t="s">
        <v>40</v>
      </c>
      <c r="B17" s="46">
        <v>37</v>
      </c>
      <c r="C17" s="46">
        <v>130</v>
      </c>
      <c r="D17" s="46">
        <v>16</v>
      </c>
      <c r="E17" s="46">
        <v>3</v>
      </c>
      <c r="F17" s="6">
        <f t="shared" si="0"/>
        <v>188</v>
      </c>
      <c r="G17" s="2">
        <f t="shared" si="5"/>
        <v>811.5</v>
      </c>
      <c r="H17" s="19" t="s">
        <v>18</v>
      </c>
      <c r="I17" s="46">
        <v>31</v>
      </c>
      <c r="J17" s="46">
        <v>88</v>
      </c>
      <c r="K17" s="46">
        <v>13</v>
      </c>
      <c r="L17" s="46">
        <v>2</v>
      </c>
      <c r="M17" s="6">
        <f t="shared" si="1"/>
        <v>134.5</v>
      </c>
      <c r="N17" s="2">
        <f t="shared" si="3"/>
        <v>583.5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AB17" s="81">
        <v>289.5</v>
      </c>
    </row>
    <row r="18" spans="1:28" ht="24" customHeight="1" x14ac:dyDescent="0.2">
      <c r="A18" s="18" t="s">
        <v>41</v>
      </c>
      <c r="B18" s="46">
        <v>32</v>
      </c>
      <c r="C18" s="46">
        <v>109</v>
      </c>
      <c r="D18" s="46">
        <v>19</v>
      </c>
      <c r="E18" s="46">
        <v>5</v>
      </c>
      <c r="F18" s="6">
        <f t="shared" si="0"/>
        <v>175.5</v>
      </c>
      <c r="G18" s="2">
        <f t="shared" si="5"/>
        <v>787</v>
      </c>
      <c r="H18" s="19" t="s">
        <v>20</v>
      </c>
      <c r="I18" s="46">
        <v>28</v>
      </c>
      <c r="J18" s="46">
        <v>95</v>
      </c>
      <c r="K18" s="46">
        <v>17</v>
      </c>
      <c r="L18" s="46">
        <v>2</v>
      </c>
      <c r="M18" s="6">
        <f t="shared" si="1"/>
        <v>148</v>
      </c>
      <c r="N18" s="2">
        <f t="shared" si="3"/>
        <v>570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AB18" s="81">
        <v>291</v>
      </c>
    </row>
    <row r="19" spans="1:28" ht="24" customHeight="1" thickBot="1" x14ac:dyDescent="0.25">
      <c r="A19" s="21" t="s">
        <v>42</v>
      </c>
      <c r="B19" s="47">
        <v>46</v>
      </c>
      <c r="C19" s="47">
        <v>138</v>
      </c>
      <c r="D19" s="47">
        <v>22</v>
      </c>
      <c r="E19" s="47">
        <v>4</v>
      </c>
      <c r="F19" s="7">
        <f t="shared" si="0"/>
        <v>215</v>
      </c>
      <c r="G19" s="3">
        <f t="shared" si="5"/>
        <v>785.5</v>
      </c>
      <c r="H19" s="20" t="s">
        <v>22</v>
      </c>
      <c r="I19" s="45">
        <v>39</v>
      </c>
      <c r="J19" s="45">
        <v>97</v>
      </c>
      <c r="K19" s="45">
        <v>19</v>
      </c>
      <c r="L19" s="45">
        <v>1</v>
      </c>
      <c r="M19" s="6">
        <f t="shared" si="1"/>
        <v>157</v>
      </c>
      <c r="N19" s="2">
        <f>M16+M17+M18+M19</f>
        <v>574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AB19" s="81">
        <v>294</v>
      </c>
    </row>
    <row r="20" spans="1:28" ht="24" customHeight="1" x14ac:dyDescent="0.2">
      <c r="A20" s="19" t="s">
        <v>27</v>
      </c>
      <c r="B20" s="45">
        <v>33</v>
      </c>
      <c r="C20" s="45">
        <v>117</v>
      </c>
      <c r="D20" s="45">
        <v>15</v>
      </c>
      <c r="E20" s="45">
        <v>4</v>
      </c>
      <c r="F20" s="8">
        <f t="shared" si="0"/>
        <v>173.5</v>
      </c>
      <c r="G20" s="35"/>
      <c r="H20" s="19" t="s">
        <v>24</v>
      </c>
      <c r="I20" s="46">
        <v>45</v>
      </c>
      <c r="J20" s="46">
        <v>105</v>
      </c>
      <c r="K20" s="46">
        <v>15</v>
      </c>
      <c r="L20" s="46">
        <v>4</v>
      </c>
      <c r="M20" s="8">
        <f t="shared" si="1"/>
        <v>167.5</v>
      </c>
      <c r="N20" s="2">
        <f>M17+M18+M19+M20</f>
        <v>607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AB20" s="81">
        <v>299</v>
      </c>
    </row>
    <row r="21" spans="1:28" ht="24" customHeight="1" thickBot="1" x14ac:dyDescent="0.25">
      <c r="A21" s="19" t="s">
        <v>28</v>
      </c>
      <c r="B21" s="46">
        <v>39</v>
      </c>
      <c r="C21" s="46">
        <v>126</v>
      </c>
      <c r="D21" s="46">
        <v>18</v>
      </c>
      <c r="E21" s="46">
        <v>6</v>
      </c>
      <c r="F21" s="6">
        <f t="shared" si="0"/>
        <v>196.5</v>
      </c>
      <c r="G21" s="36"/>
      <c r="H21" s="20" t="s">
        <v>25</v>
      </c>
      <c r="I21" s="46">
        <v>60</v>
      </c>
      <c r="J21" s="46">
        <v>104</v>
      </c>
      <c r="K21" s="46">
        <v>15</v>
      </c>
      <c r="L21" s="46">
        <v>4</v>
      </c>
      <c r="M21" s="6">
        <f t="shared" si="1"/>
        <v>174</v>
      </c>
      <c r="N21" s="2">
        <f>M18+M19+M20+M21</f>
        <v>646.5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AB21" s="81">
        <v>299.5</v>
      </c>
    </row>
    <row r="22" spans="1:28" ht="24" customHeight="1" thickBot="1" x14ac:dyDescent="0.25">
      <c r="A22" s="19" t="s">
        <v>1</v>
      </c>
      <c r="B22" s="46">
        <v>38</v>
      </c>
      <c r="C22" s="46">
        <v>131</v>
      </c>
      <c r="D22" s="46">
        <v>22</v>
      </c>
      <c r="E22" s="46">
        <v>5</v>
      </c>
      <c r="F22" s="6">
        <f t="shared" si="0"/>
        <v>206.5</v>
      </c>
      <c r="G22" s="2"/>
      <c r="H22" s="21" t="s">
        <v>26</v>
      </c>
      <c r="I22" s="47">
        <v>47</v>
      </c>
      <c r="J22" s="47">
        <v>112</v>
      </c>
      <c r="K22" s="47">
        <v>21</v>
      </c>
      <c r="L22" s="47">
        <v>3</v>
      </c>
      <c r="M22" s="6">
        <f t="shared" si="1"/>
        <v>185</v>
      </c>
      <c r="N22" s="3">
        <f>M19+M20+M21+M22</f>
        <v>683.5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827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850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763</v>
      </c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78</v>
      </c>
      <c r="G24" s="88"/>
      <c r="H24" s="185"/>
      <c r="I24" s="186"/>
      <c r="J24" s="82" t="s">
        <v>72</v>
      </c>
      <c r="K24" s="86"/>
      <c r="L24" s="86"/>
      <c r="M24" s="87" t="s">
        <v>74</v>
      </c>
      <c r="N24" s="88"/>
      <c r="O24" s="185"/>
      <c r="P24" s="186"/>
      <c r="Q24" s="82" t="s">
        <v>72</v>
      </c>
      <c r="R24" s="86"/>
      <c r="S24" s="86"/>
      <c r="T24" s="87" t="s">
        <v>76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" zoomScaleNormal="100" workbookViewId="0">
      <selection activeCell="W19" sqref="W19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4" t="str">
        <f>'G-1'!E4:H4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4" t="str">
        <f>'G-1'!D5:H5</f>
        <v>CALLE 76 X CARRERA 58</v>
      </c>
      <c r="E5" s="204"/>
      <c r="F5" s="204"/>
      <c r="G5" s="204"/>
      <c r="H5" s="204"/>
      <c r="I5" s="199" t="s">
        <v>53</v>
      </c>
      <c r="J5" s="199"/>
      <c r="K5" s="199"/>
      <c r="L5" s="178">
        <f>'G-1'!L5:N5</f>
        <v>0</v>
      </c>
      <c r="M5" s="178"/>
      <c r="N5" s="178"/>
      <c r="O5" s="50"/>
      <c r="P5" s="199" t="s">
        <v>57</v>
      </c>
      <c r="Q5" s="199"/>
      <c r="R5" s="199"/>
      <c r="S5" s="178" t="s">
        <v>134</v>
      </c>
      <c r="T5" s="178"/>
      <c r="U5" s="178"/>
    </row>
    <row r="6" spans="1:28" ht="12.75" customHeight="1" x14ac:dyDescent="0.2">
      <c r="A6" s="199" t="s">
        <v>55</v>
      </c>
      <c r="B6" s="199"/>
      <c r="C6" s="199"/>
      <c r="D6" s="202" t="s">
        <v>153</v>
      </c>
      <c r="E6" s="202"/>
      <c r="F6" s="202"/>
      <c r="G6" s="202"/>
      <c r="H6" s="202"/>
      <c r="I6" s="199" t="s">
        <v>59</v>
      </c>
      <c r="J6" s="199"/>
      <c r="K6" s="199"/>
      <c r="L6" s="198">
        <v>2</v>
      </c>
      <c r="M6" s="198"/>
      <c r="N6" s="198"/>
      <c r="O6" s="54"/>
      <c r="P6" s="199" t="s">
        <v>58</v>
      </c>
      <c r="Q6" s="199"/>
      <c r="R6" s="199"/>
      <c r="S6" s="205">
        <f>'G-1'!S6:U6</f>
        <v>44026</v>
      </c>
      <c r="T6" s="205"/>
      <c r="U6" s="205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4</v>
      </c>
      <c r="C10" s="61">
        <v>27</v>
      </c>
      <c r="D10" s="61">
        <v>0</v>
      </c>
      <c r="E10" s="61">
        <v>0</v>
      </c>
      <c r="F10" s="62">
        <f t="shared" ref="F10:F22" si="0">B10*0.5+C10*1+D10*2+E10*2.5</f>
        <v>29</v>
      </c>
      <c r="G10" s="63"/>
      <c r="H10" s="64" t="s">
        <v>4</v>
      </c>
      <c r="I10" s="46">
        <v>16</v>
      </c>
      <c r="J10" s="46">
        <v>38</v>
      </c>
      <c r="K10" s="46">
        <v>2</v>
      </c>
      <c r="L10" s="46">
        <v>0</v>
      </c>
      <c r="M10" s="62">
        <f t="shared" ref="M10:M22" si="1">I10*0.5+J10*1+K10*2+L10*2.5</f>
        <v>50</v>
      </c>
      <c r="N10" s="65">
        <f>F20+F21+F22+M10</f>
        <v>207</v>
      </c>
      <c r="O10" s="64" t="s">
        <v>43</v>
      </c>
      <c r="P10" s="46">
        <v>8</v>
      </c>
      <c r="Q10" s="46">
        <v>44</v>
      </c>
      <c r="R10" s="46">
        <v>0</v>
      </c>
      <c r="S10" s="46">
        <v>0</v>
      </c>
      <c r="T10" s="62">
        <f t="shared" ref="T10:T21" si="2">P10*0.5+Q10*1+R10*2+S10*2.5</f>
        <v>48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</v>
      </c>
      <c r="C11" s="61">
        <v>30</v>
      </c>
      <c r="D11" s="61">
        <v>0</v>
      </c>
      <c r="E11" s="61">
        <v>2</v>
      </c>
      <c r="F11" s="62">
        <f t="shared" si="0"/>
        <v>36.5</v>
      </c>
      <c r="G11" s="63"/>
      <c r="H11" s="64" t="s">
        <v>5</v>
      </c>
      <c r="I11" s="46">
        <v>15</v>
      </c>
      <c r="J11" s="46">
        <v>43</v>
      </c>
      <c r="K11" s="46">
        <v>2</v>
      </c>
      <c r="L11" s="46">
        <v>0</v>
      </c>
      <c r="M11" s="62">
        <f t="shared" si="1"/>
        <v>54.5</v>
      </c>
      <c r="N11" s="65">
        <f>F21+F22+M10+M11</f>
        <v>222.5</v>
      </c>
      <c r="O11" s="64" t="s">
        <v>44</v>
      </c>
      <c r="P11" s="46">
        <v>14</v>
      </c>
      <c r="Q11" s="46">
        <v>31</v>
      </c>
      <c r="R11" s="46">
        <v>1</v>
      </c>
      <c r="S11" s="46">
        <v>0</v>
      </c>
      <c r="T11" s="62">
        <f t="shared" si="2"/>
        <v>40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</v>
      </c>
      <c r="C12" s="61">
        <v>34</v>
      </c>
      <c r="D12" s="61">
        <v>2</v>
      </c>
      <c r="E12" s="61">
        <v>0</v>
      </c>
      <c r="F12" s="62">
        <f t="shared" si="0"/>
        <v>39</v>
      </c>
      <c r="G12" s="63"/>
      <c r="H12" s="64" t="s">
        <v>6</v>
      </c>
      <c r="I12" s="46">
        <v>19</v>
      </c>
      <c r="J12" s="46">
        <v>37</v>
      </c>
      <c r="K12" s="46">
        <v>2</v>
      </c>
      <c r="L12" s="46">
        <v>2</v>
      </c>
      <c r="M12" s="62">
        <f t="shared" si="1"/>
        <v>55.5</v>
      </c>
      <c r="N12" s="63">
        <f>F22+M10+M11+M12</f>
        <v>221</v>
      </c>
      <c r="O12" s="64" t="s">
        <v>32</v>
      </c>
      <c r="P12" s="46">
        <v>14</v>
      </c>
      <c r="Q12" s="46">
        <v>37</v>
      </c>
      <c r="R12" s="46">
        <v>1</v>
      </c>
      <c r="S12" s="46">
        <v>0</v>
      </c>
      <c r="T12" s="62">
        <f t="shared" si="2"/>
        <v>46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5</v>
      </c>
      <c r="C13" s="61">
        <v>31</v>
      </c>
      <c r="D13" s="61">
        <v>0</v>
      </c>
      <c r="E13" s="61">
        <v>0</v>
      </c>
      <c r="F13" s="62">
        <f t="shared" si="0"/>
        <v>33.5</v>
      </c>
      <c r="G13" s="63">
        <f t="shared" ref="G13:G19" si="3">F10+F11+F12+F13</f>
        <v>138</v>
      </c>
      <c r="H13" s="64" t="s">
        <v>7</v>
      </c>
      <c r="I13" s="46">
        <v>14</v>
      </c>
      <c r="J13" s="46">
        <v>41</v>
      </c>
      <c r="K13" s="46">
        <v>3</v>
      </c>
      <c r="L13" s="46">
        <v>2</v>
      </c>
      <c r="M13" s="62">
        <f t="shared" si="1"/>
        <v>59</v>
      </c>
      <c r="N13" s="63">
        <f t="shared" ref="N13:N18" si="4">M10+M11+M12+M13</f>
        <v>219</v>
      </c>
      <c r="O13" s="64" t="s">
        <v>33</v>
      </c>
      <c r="P13" s="46">
        <v>16</v>
      </c>
      <c r="Q13" s="46">
        <v>33</v>
      </c>
      <c r="R13" s="46">
        <v>3</v>
      </c>
      <c r="S13" s="46">
        <v>1</v>
      </c>
      <c r="T13" s="62">
        <f t="shared" si="2"/>
        <v>49.5</v>
      </c>
      <c r="U13" s="63">
        <f t="shared" ref="U13:U21" si="5">T10+T11+T12+T13</f>
        <v>183.5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11</v>
      </c>
      <c r="C14" s="61">
        <v>54</v>
      </c>
      <c r="D14" s="61">
        <v>2</v>
      </c>
      <c r="E14" s="61">
        <v>0</v>
      </c>
      <c r="F14" s="62">
        <f t="shared" si="0"/>
        <v>63.5</v>
      </c>
      <c r="G14" s="63">
        <f t="shared" si="3"/>
        <v>172.5</v>
      </c>
      <c r="H14" s="64" t="s">
        <v>9</v>
      </c>
      <c r="I14" s="46">
        <v>16</v>
      </c>
      <c r="J14" s="46">
        <v>49</v>
      </c>
      <c r="K14" s="46">
        <v>2</v>
      </c>
      <c r="L14" s="46">
        <v>0</v>
      </c>
      <c r="M14" s="62">
        <f t="shared" si="1"/>
        <v>61</v>
      </c>
      <c r="N14" s="63">
        <f t="shared" si="4"/>
        <v>230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135.5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15</v>
      </c>
      <c r="C15" s="61">
        <v>45</v>
      </c>
      <c r="D15" s="61">
        <v>0</v>
      </c>
      <c r="E15" s="61">
        <v>0</v>
      </c>
      <c r="F15" s="62">
        <f t="shared" si="0"/>
        <v>52.5</v>
      </c>
      <c r="G15" s="63">
        <f t="shared" si="3"/>
        <v>188.5</v>
      </c>
      <c r="H15" s="64" t="s">
        <v>12</v>
      </c>
      <c r="I15" s="46">
        <v>14</v>
      </c>
      <c r="J15" s="46">
        <v>42</v>
      </c>
      <c r="K15" s="46">
        <v>2</v>
      </c>
      <c r="L15" s="46">
        <v>0</v>
      </c>
      <c r="M15" s="62">
        <f t="shared" si="1"/>
        <v>53</v>
      </c>
      <c r="N15" s="63">
        <f t="shared" si="4"/>
        <v>228.5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95.5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7</v>
      </c>
      <c r="C16" s="61">
        <v>39</v>
      </c>
      <c r="D16" s="61">
        <v>1</v>
      </c>
      <c r="E16" s="61">
        <v>1</v>
      </c>
      <c r="F16" s="62">
        <f t="shared" si="0"/>
        <v>47</v>
      </c>
      <c r="G16" s="63">
        <f t="shared" si="3"/>
        <v>196.5</v>
      </c>
      <c r="H16" s="64" t="s">
        <v>15</v>
      </c>
      <c r="I16" s="46">
        <v>12</v>
      </c>
      <c r="J16" s="46">
        <v>38</v>
      </c>
      <c r="K16" s="46">
        <v>1</v>
      </c>
      <c r="L16" s="46">
        <v>0</v>
      </c>
      <c r="M16" s="62">
        <f t="shared" si="1"/>
        <v>46</v>
      </c>
      <c r="N16" s="63">
        <f t="shared" si="4"/>
        <v>219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49.5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9</v>
      </c>
      <c r="C17" s="61">
        <v>39</v>
      </c>
      <c r="D17" s="61">
        <v>1</v>
      </c>
      <c r="E17" s="61">
        <v>0</v>
      </c>
      <c r="F17" s="62">
        <f t="shared" si="0"/>
        <v>45.5</v>
      </c>
      <c r="G17" s="63">
        <f t="shared" si="3"/>
        <v>208.5</v>
      </c>
      <c r="H17" s="64" t="s">
        <v>18</v>
      </c>
      <c r="I17" s="46">
        <v>5</v>
      </c>
      <c r="J17" s="46">
        <v>35</v>
      </c>
      <c r="K17" s="46">
        <v>1</v>
      </c>
      <c r="L17" s="46">
        <v>0</v>
      </c>
      <c r="M17" s="62">
        <f t="shared" si="1"/>
        <v>39.5</v>
      </c>
      <c r="N17" s="63">
        <f t="shared" si="4"/>
        <v>199.5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8</v>
      </c>
      <c r="C18" s="61">
        <v>37</v>
      </c>
      <c r="D18" s="61">
        <v>2</v>
      </c>
      <c r="E18" s="61">
        <v>1</v>
      </c>
      <c r="F18" s="62">
        <f t="shared" si="0"/>
        <v>47.5</v>
      </c>
      <c r="G18" s="63">
        <f t="shared" si="3"/>
        <v>192.5</v>
      </c>
      <c r="H18" s="64" t="s">
        <v>20</v>
      </c>
      <c r="I18" s="46">
        <v>9</v>
      </c>
      <c r="J18" s="46">
        <v>45</v>
      </c>
      <c r="K18" s="46">
        <v>2</v>
      </c>
      <c r="L18" s="46">
        <v>1</v>
      </c>
      <c r="M18" s="62">
        <f t="shared" si="1"/>
        <v>56</v>
      </c>
      <c r="N18" s="63">
        <f t="shared" si="4"/>
        <v>194.5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9</v>
      </c>
      <c r="C19" s="69">
        <v>39</v>
      </c>
      <c r="D19" s="69">
        <v>2</v>
      </c>
      <c r="E19" s="69">
        <v>0</v>
      </c>
      <c r="F19" s="70">
        <f t="shared" si="0"/>
        <v>47.5</v>
      </c>
      <c r="G19" s="71">
        <f t="shared" si="3"/>
        <v>187.5</v>
      </c>
      <c r="H19" s="72" t="s">
        <v>22</v>
      </c>
      <c r="I19" s="45">
        <v>12</v>
      </c>
      <c r="J19" s="45">
        <v>38</v>
      </c>
      <c r="K19" s="45">
        <v>1</v>
      </c>
      <c r="L19" s="45">
        <v>2</v>
      </c>
      <c r="M19" s="62">
        <f t="shared" si="1"/>
        <v>51</v>
      </c>
      <c r="N19" s="63">
        <f>M16+M17+M18+M19</f>
        <v>192.5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7</v>
      </c>
      <c r="C20" s="67">
        <v>29</v>
      </c>
      <c r="D20" s="67">
        <v>2</v>
      </c>
      <c r="E20" s="67">
        <v>1</v>
      </c>
      <c r="F20" s="73">
        <f t="shared" si="0"/>
        <v>39</v>
      </c>
      <c r="G20" s="74"/>
      <c r="H20" s="64" t="s">
        <v>24</v>
      </c>
      <c r="I20" s="46">
        <v>9</v>
      </c>
      <c r="J20" s="46">
        <v>47</v>
      </c>
      <c r="K20" s="46">
        <v>1</v>
      </c>
      <c r="L20" s="46">
        <v>1</v>
      </c>
      <c r="M20" s="73">
        <f t="shared" si="1"/>
        <v>56</v>
      </c>
      <c r="N20" s="63">
        <f>M17+M18+M19+M20</f>
        <v>202.5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10</v>
      </c>
      <c r="C21" s="61">
        <v>43</v>
      </c>
      <c r="D21" s="61">
        <v>2</v>
      </c>
      <c r="E21" s="61">
        <v>2</v>
      </c>
      <c r="F21" s="62">
        <f t="shared" si="0"/>
        <v>57</v>
      </c>
      <c r="G21" s="75"/>
      <c r="H21" s="72" t="s">
        <v>25</v>
      </c>
      <c r="I21" s="46">
        <v>14</v>
      </c>
      <c r="J21" s="46">
        <v>50</v>
      </c>
      <c r="K21" s="46">
        <v>2</v>
      </c>
      <c r="L21" s="46">
        <v>1</v>
      </c>
      <c r="M21" s="62">
        <f t="shared" si="1"/>
        <v>63.5</v>
      </c>
      <c r="N21" s="63">
        <f>M18+M19+M20+M21</f>
        <v>226.5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11</v>
      </c>
      <c r="C22" s="61">
        <v>49</v>
      </c>
      <c r="D22" s="61">
        <v>2</v>
      </c>
      <c r="E22" s="61">
        <v>1</v>
      </c>
      <c r="F22" s="62">
        <f t="shared" si="0"/>
        <v>61</v>
      </c>
      <c r="G22" s="63"/>
      <c r="H22" s="68" t="s">
        <v>26</v>
      </c>
      <c r="I22" s="47">
        <v>10</v>
      </c>
      <c r="J22" s="47">
        <v>51</v>
      </c>
      <c r="K22" s="47">
        <v>1</v>
      </c>
      <c r="L22" s="47">
        <v>0</v>
      </c>
      <c r="M22" s="62">
        <f t="shared" si="1"/>
        <v>58</v>
      </c>
      <c r="N22" s="71">
        <f>M19+M20+M21+M22</f>
        <v>228.5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09" t="s">
        <v>47</v>
      </c>
      <c r="B23" s="210"/>
      <c r="C23" s="215" t="s">
        <v>50</v>
      </c>
      <c r="D23" s="216"/>
      <c r="E23" s="216"/>
      <c r="F23" s="217"/>
      <c r="G23" s="89">
        <f>MAX(G13:G19)</f>
        <v>208.5</v>
      </c>
      <c r="H23" s="213" t="s">
        <v>48</v>
      </c>
      <c r="I23" s="214"/>
      <c r="J23" s="206" t="s">
        <v>50</v>
      </c>
      <c r="K23" s="207"/>
      <c r="L23" s="207"/>
      <c r="M23" s="208"/>
      <c r="N23" s="90">
        <f>MAX(N10:N22)</f>
        <v>230</v>
      </c>
      <c r="O23" s="209" t="s">
        <v>49</v>
      </c>
      <c r="P23" s="210"/>
      <c r="Q23" s="215" t="s">
        <v>50</v>
      </c>
      <c r="R23" s="216"/>
      <c r="S23" s="216"/>
      <c r="T23" s="217"/>
      <c r="U23" s="89">
        <f>MAX(U13:U21)</f>
        <v>183.5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1"/>
      <c r="B24" s="212"/>
      <c r="C24" s="83" t="s">
        <v>72</v>
      </c>
      <c r="D24" s="86"/>
      <c r="E24" s="86"/>
      <c r="F24" s="87" t="s">
        <v>83</v>
      </c>
      <c r="G24" s="88"/>
      <c r="H24" s="211"/>
      <c r="I24" s="212"/>
      <c r="J24" s="83" t="s">
        <v>72</v>
      </c>
      <c r="K24" s="86"/>
      <c r="L24" s="86"/>
      <c r="M24" s="87" t="s">
        <v>66</v>
      </c>
      <c r="N24" s="88"/>
      <c r="O24" s="211"/>
      <c r="P24" s="212"/>
      <c r="Q24" s="83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"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tr">
        <f>'G-1'!E4:H4</f>
        <v>DE OBRA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tr">
        <f>'G-1'!D5:H5</f>
        <v>CALLE 76 X CARRERA 58</v>
      </c>
      <c r="E5" s="177"/>
      <c r="F5" s="177"/>
      <c r="G5" s="177"/>
      <c r="H5" s="177"/>
      <c r="I5" s="167" t="s">
        <v>53</v>
      </c>
      <c r="J5" s="167"/>
      <c r="K5" s="167"/>
      <c r="L5" s="178">
        <f>'G-1'!L5:N5</f>
        <v>0</v>
      </c>
      <c r="M5" s="178"/>
      <c r="N5" s="178"/>
      <c r="O5" s="12"/>
      <c r="P5" s="167" t="s">
        <v>57</v>
      </c>
      <c r="Q5" s="167"/>
      <c r="R5" s="167"/>
      <c r="S5" s="176" t="s">
        <v>93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74" t="s">
        <v>150</v>
      </c>
      <c r="E6" s="174"/>
      <c r="F6" s="174"/>
      <c r="G6" s="174"/>
      <c r="H6" s="174"/>
      <c r="I6" s="167" t="s">
        <v>59</v>
      </c>
      <c r="J6" s="167"/>
      <c r="K6" s="167"/>
      <c r="L6" s="179">
        <v>3</v>
      </c>
      <c r="M6" s="179"/>
      <c r="N6" s="179"/>
      <c r="O6" s="42"/>
      <c r="P6" s="167" t="s">
        <v>58</v>
      </c>
      <c r="Q6" s="167"/>
      <c r="R6" s="167"/>
      <c r="S6" s="172">
        <f>'G-1'!S6:U6</f>
        <v>44026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20</v>
      </c>
      <c r="C10" s="46">
        <v>71</v>
      </c>
      <c r="D10" s="46">
        <v>12</v>
      </c>
      <c r="E10" s="46">
        <v>1</v>
      </c>
      <c r="F10" s="62">
        <f>B10*0.5+C10*1+D10*2+E10*2.5</f>
        <v>107.5</v>
      </c>
      <c r="G10" s="2"/>
      <c r="H10" s="19" t="s">
        <v>4</v>
      </c>
      <c r="I10" s="46">
        <v>39</v>
      </c>
      <c r="J10" s="46">
        <v>80</v>
      </c>
      <c r="K10" s="46">
        <v>10</v>
      </c>
      <c r="L10" s="46">
        <v>3</v>
      </c>
      <c r="M10" s="6">
        <f>I10*0.5+J10*1+K10*2+L10*2.5</f>
        <v>127</v>
      </c>
      <c r="N10" s="9">
        <f>F20+F21+F22+M10</f>
        <v>512.5</v>
      </c>
      <c r="O10" s="19" t="s">
        <v>43</v>
      </c>
      <c r="P10" s="46">
        <v>21</v>
      </c>
      <c r="Q10" s="46">
        <v>86</v>
      </c>
      <c r="R10" s="46">
        <v>13</v>
      </c>
      <c r="S10" s="46">
        <v>1</v>
      </c>
      <c r="T10" s="6">
        <f>P10*0.5+Q10*1+R10*2+S10*2.5</f>
        <v>125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31</v>
      </c>
      <c r="C11" s="46">
        <v>90</v>
      </c>
      <c r="D11" s="46">
        <v>15</v>
      </c>
      <c r="E11" s="46">
        <v>3</v>
      </c>
      <c r="F11" s="6">
        <f t="shared" ref="F11:F22" si="0">B11*0.5+C11*1+D11*2+E11*2.5</f>
        <v>143</v>
      </c>
      <c r="G11" s="2"/>
      <c r="H11" s="19" t="s">
        <v>5</v>
      </c>
      <c r="I11" s="46">
        <v>34</v>
      </c>
      <c r="J11" s="46">
        <v>98</v>
      </c>
      <c r="K11" s="46">
        <v>8</v>
      </c>
      <c r="L11" s="46">
        <v>1</v>
      </c>
      <c r="M11" s="6">
        <f t="shared" ref="M11:M22" si="1">I11*0.5+J11*1+K11*2+L11*2.5</f>
        <v>133.5</v>
      </c>
      <c r="N11" s="9">
        <f>F21+F22+M10+M11</f>
        <v>519</v>
      </c>
      <c r="O11" s="19" t="s">
        <v>44</v>
      </c>
      <c r="P11" s="46">
        <v>22</v>
      </c>
      <c r="Q11" s="46">
        <v>69</v>
      </c>
      <c r="R11" s="46">
        <v>13</v>
      </c>
      <c r="S11" s="46">
        <v>1</v>
      </c>
      <c r="T11" s="6">
        <f t="shared" ref="T11:T22" si="2">P11*0.5+Q11*1+R11*2+S11*2.5</f>
        <v>108.5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28</v>
      </c>
      <c r="C12" s="46">
        <v>94</v>
      </c>
      <c r="D12" s="46">
        <v>17</v>
      </c>
      <c r="E12" s="46">
        <v>2</v>
      </c>
      <c r="F12" s="6">
        <f t="shared" si="0"/>
        <v>147</v>
      </c>
      <c r="G12" s="2"/>
      <c r="H12" s="19" t="s">
        <v>6</v>
      </c>
      <c r="I12" s="46">
        <v>25</v>
      </c>
      <c r="J12" s="46">
        <v>90</v>
      </c>
      <c r="K12" s="46">
        <v>12</v>
      </c>
      <c r="L12" s="46">
        <v>2</v>
      </c>
      <c r="M12" s="6">
        <f t="shared" si="1"/>
        <v>131.5</v>
      </c>
      <c r="N12" s="2">
        <f>F22+M10+M11+M12</f>
        <v>533</v>
      </c>
      <c r="O12" s="19" t="s">
        <v>32</v>
      </c>
      <c r="P12" s="46">
        <v>25</v>
      </c>
      <c r="Q12" s="46">
        <v>97</v>
      </c>
      <c r="R12" s="46">
        <v>14</v>
      </c>
      <c r="S12" s="46">
        <v>0</v>
      </c>
      <c r="T12" s="6">
        <f t="shared" si="2"/>
        <v>137.5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23</v>
      </c>
      <c r="C13" s="46">
        <v>87</v>
      </c>
      <c r="D13" s="46">
        <v>12</v>
      </c>
      <c r="E13" s="46">
        <v>1</v>
      </c>
      <c r="F13" s="6">
        <f t="shared" si="0"/>
        <v>125</v>
      </c>
      <c r="G13" s="2">
        <f>F10+F11+F12+F13</f>
        <v>522.5</v>
      </c>
      <c r="H13" s="19" t="s">
        <v>7</v>
      </c>
      <c r="I13" s="46">
        <v>22</v>
      </c>
      <c r="J13" s="46">
        <v>82</v>
      </c>
      <c r="K13" s="46">
        <v>14</v>
      </c>
      <c r="L13" s="46">
        <v>0</v>
      </c>
      <c r="M13" s="6">
        <f t="shared" si="1"/>
        <v>121</v>
      </c>
      <c r="N13" s="2">
        <f t="shared" ref="N13:N18" si="3">M10+M11+M12+M13</f>
        <v>513</v>
      </c>
      <c r="O13" s="19" t="s">
        <v>33</v>
      </c>
      <c r="P13" s="46">
        <v>21</v>
      </c>
      <c r="Q13" s="46">
        <v>92</v>
      </c>
      <c r="R13" s="46">
        <v>15</v>
      </c>
      <c r="S13" s="46">
        <v>1</v>
      </c>
      <c r="T13" s="6">
        <f t="shared" si="2"/>
        <v>135</v>
      </c>
      <c r="U13" s="2">
        <f t="shared" ref="U13:U20" si="4">T10+T11+T12+T13</f>
        <v>506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25</v>
      </c>
      <c r="C14" s="46">
        <v>66</v>
      </c>
      <c r="D14" s="46">
        <v>13</v>
      </c>
      <c r="E14" s="46">
        <v>0</v>
      </c>
      <c r="F14" s="6">
        <f t="shared" si="0"/>
        <v>104.5</v>
      </c>
      <c r="G14" s="2">
        <f t="shared" ref="G14:G19" si="5">F11+F12+F13+F14</f>
        <v>519.5</v>
      </c>
      <c r="H14" s="19" t="s">
        <v>9</v>
      </c>
      <c r="I14" s="46">
        <v>27</v>
      </c>
      <c r="J14" s="46">
        <v>88</v>
      </c>
      <c r="K14" s="46">
        <v>12</v>
      </c>
      <c r="L14" s="46">
        <v>1</v>
      </c>
      <c r="M14" s="6">
        <f t="shared" si="1"/>
        <v>128</v>
      </c>
      <c r="N14" s="2">
        <f t="shared" si="3"/>
        <v>514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381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21</v>
      </c>
      <c r="C15" s="46">
        <v>83</v>
      </c>
      <c r="D15" s="46">
        <v>13</v>
      </c>
      <c r="E15" s="46">
        <v>4</v>
      </c>
      <c r="F15" s="6">
        <f t="shared" si="0"/>
        <v>129.5</v>
      </c>
      <c r="G15" s="2">
        <f t="shared" si="5"/>
        <v>506</v>
      </c>
      <c r="H15" s="19" t="s">
        <v>12</v>
      </c>
      <c r="I15" s="46">
        <v>26</v>
      </c>
      <c r="J15" s="46">
        <v>84</v>
      </c>
      <c r="K15" s="46">
        <v>10</v>
      </c>
      <c r="L15" s="46">
        <v>2</v>
      </c>
      <c r="M15" s="6">
        <f t="shared" si="1"/>
        <v>122</v>
      </c>
      <c r="N15" s="2">
        <f t="shared" si="3"/>
        <v>502.5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272.5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30</v>
      </c>
      <c r="C16" s="46">
        <v>80</v>
      </c>
      <c r="D16" s="46">
        <v>12</v>
      </c>
      <c r="E16" s="46">
        <v>1</v>
      </c>
      <c r="F16" s="6">
        <f t="shared" si="0"/>
        <v>121.5</v>
      </c>
      <c r="G16" s="2">
        <f t="shared" si="5"/>
        <v>480.5</v>
      </c>
      <c r="H16" s="19" t="s">
        <v>15</v>
      </c>
      <c r="I16" s="46">
        <v>24</v>
      </c>
      <c r="J16" s="46">
        <v>72</v>
      </c>
      <c r="K16" s="46">
        <v>9</v>
      </c>
      <c r="L16" s="46">
        <v>1</v>
      </c>
      <c r="M16" s="6">
        <f t="shared" si="1"/>
        <v>104.5</v>
      </c>
      <c r="N16" s="2">
        <f t="shared" si="3"/>
        <v>475.5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135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24</v>
      </c>
      <c r="C17" s="46">
        <v>87</v>
      </c>
      <c r="D17" s="46">
        <v>13</v>
      </c>
      <c r="E17" s="46">
        <v>1</v>
      </c>
      <c r="F17" s="6">
        <f t="shared" si="0"/>
        <v>127.5</v>
      </c>
      <c r="G17" s="2">
        <f t="shared" si="5"/>
        <v>483</v>
      </c>
      <c r="H17" s="19" t="s">
        <v>18</v>
      </c>
      <c r="I17" s="46">
        <v>26</v>
      </c>
      <c r="J17" s="46">
        <v>65</v>
      </c>
      <c r="K17" s="46">
        <v>13</v>
      </c>
      <c r="L17" s="46">
        <v>1</v>
      </c>
      <c r="M17" s="6">
        <f t="shared" si="1"/>
        <v>106.5</v>
      </c>
      <c r="N17" s="2">
        <f t="shared" si="3"/>
        <v>461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32</v>
      </c>
      <c r="C18" s="46">
        <v>90</v>
      </c>
      <c r="D18" s="46">
        <v>10</v>
      </c>
      <c r="E18" s="46">
        <v>0</v>
      </c>
      <c r="F18" s="6">
        <f t="shared" si="0"/>
        <v>126</v>
      </c>
      <c r="G18" s="2">
        <f t="shared" si="5"/>
        <v>504.5</v>
      </c>
      <c r="H18" s="19" t="s">
        <v>20</v>
      </c>
      <c r="I18" s="46">
        <v>24</v>
      </c>
      <c r="J18" s="46">
        <v>68</v>
      </c>
      <c r="K18" s="46">
        <v>9</v>
      </c>
      <c r="L18" s="46">
        <v>1</v>
      </c>
      <c r="M18" s="6">
        <f t="shared" si="1"/>
        <v>100.5</v>
      </c>
      <c r="N18" s="2">
        <f t="shared" si="3"/>
        <v>433.5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22</v>
      </c>
      <c r="C19" s="47">
        <v>95</v>
      </c>
      <c r="D19" s="47">
        <v>12</v>
      </c>
      <c r="E19" s="47">
        <v>1</v>
      </c>
      <c r="F19" s="7">
        <f t="shared" si="0"/>
        <v>132.5</v>
      </c>
      <c r="G19" s="3">
        <f t="shared" si="5"/>
        <v>507.5</v>
      </c>
      <c r="H19" s="20" t="s">
        <v>22</v>
      </c>
      <c r="I19" s="45">
        <v>20</v>
      </c>
      <c r="J19" s="45">
        <v>63</v>
      </c>
      <c r="K19" s="45">
        <v>10</v>
      </c>
      <c r="L19" s="45">
        <v>1</v>
      </c>
      <c r="M19" s="6">
        <f t="shared" si="1"/>
        <v>95.5</v>
      </c>
      <c r="N19" s="2">
        <f>M16+M17+M18+M19</f>
        <v>407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34</v>
      </c>
      <c r="C20" s="45">
        <v>86</v>
      </c>
      <c r="D20" s="45">
        <v>12</v>
      </c>
      <c r="E20" s="45">
        <v>0</v>
      </c>
      <c r="F20" s="8">
        <f t="shared" si="0"/>
        <v>127</v>
      </c>
      <c r="G20" s="35"/>
      <c r="H20" s="19" t="s">
        <v>24</v>
      </c>
      <c r="I20" s="46">
        <v>21</v>
      </c>
      <c r="J20" s="46">
        <v>67</v>
      </c>
      <c r="K20" s="46">
        <v>11</v>
      </c>
      <c r="L20" s="46">
        <v>0</v>
      </c>
      <c r="M20" s="8">
        <f t="shared" si="1"/>
        <v>99.5</v>
      </c>
      <c r="N20" s="2">
        <f>M17+M18+M19+M20</f>
        <v>402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17</v>
      </c>
      <c r="C21" s="46">
        <v>75</v>
      </c>
      <c r="D21" s="46">
        <v>12</v>
      </c>
      <c r="E21" s="46">
        <v>4</v>
      </c>
      <c r="F21" s="6">
        <f t="shared" si="0"/>
        <v>117.5</v>
      </c>
      <c r="G21" s="36"/>
      <c r="H21" s="20" t="s">
        <v>25</v>
      </c>
      <c r="I21" s="46">
        <v>34</v>
      </c>
      <c r="J21" s="46">
        <v>73</v>
      </c>
      <c r="K21" s="46">
        <v>10</v>
      </c>
      <c r="L21" s="46">
        <v>1</v>
      </c>
      <c r="M21" s="6">
        <f t="shared" si="1"/>
        <v>112.5</v>
      </c>
      <c r="N21" s="2">
        <f>M18+M19+M20+M21</f>
        <v>408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>T18+T19+T20+T21</f>
        <v>0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34</v>
      </c>
      <c r="C22" s="46">
        <v>94</v>
      </c>
      <c r="D22" s="46">
        <v>10</v>
      </c>
      <c r="E22" s="46">
        <v>4</v>
      </c>
      <c r="F22" s="6">
        <f t="shared" si="0"/>
        <v>141</v>
      </c>
      <c r="G22" s="2"/>
      <c r="H22" s="21" t="s">
        <v>26</v>
      </c>
      <c r="I22" s="47">
        <v>21</v>
      </c>
      <c r="J22" s="47">
        <v>58</v>
      </c>
      <c r="K22" s="47">
        <v>12</v>
      </c>
      <c r="L22" s="47">
        <v>1</v>
      </c>
      <c r="M22" s="6">
        <f t="shared" si="1"/>
        <v>95</v>
      </c>
      <c r="N22" s="3">
        <f>M19+M20+M21+M22</f>
        <v>402.5</v>
      </c>
      <c r="O22" s="19"/>
      <c r="P22" s="45"/>
      <c r="Q22" s="45"/>
      <c r="R22" s="45"/>
      <c r="S22" s="45"/>
      <c r="T22" s="8">
        <f t="shared" si="2"/>
        <v>0</v>
      </c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522.5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533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506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64</v>
      </c>
      <c r="G24" s="88"/>
      <c r="H24" s="185"/>
      <c r="I24" s="186"/>
      <c r="J24" s="82" t="s">
        <v>72</v>
      </c>
      <c r="K24" s="86"/>
      <c r="L24" s="86"/>
      <c r="M24" s="87" t="s">
        <v>74</v>
      </c>
      <c r="N24" s="88"/>
      <c r="O24" s="185"/>
      <c r="P24" s="186"/>
      <c r="Q24" s="82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X26" sqref="X2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5" t="s">
        <v>61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7" t="str">
        <f>'G-1'!E4:H4</f>
        <v>DE OBRA</v>
      </c>
      <c r="F5" s="177"/>
      <c r="G5" s="177"/>
      <c r="H5" s="17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7" t="s">
        <v>56</v>
      </c>
      <c r="B6" s="167"/>
      <c r="C6" s="167"/>
      <c r="D6" s="177" t="str">
        <f>'G-1'!D5:H5</f>
        <v>CALLE 76 X CARRERA 58</v>
      </c>
      <c r="E6" s="177"/>
      <c r="F6" s="177"/>
      <c r="G6" s="177"/>
      <c r="H6" s="177"/>
      <c r="I6" s="167" t="s">
        <v>53</v>
      </c>
      <c r="J6" s="167"/>
      <c r="K6" s="167"/>
      <c r="L6" s="178">
        <f>'G-1'!L5:N5</f>
        <v>0</v>
      </c>
      <c r="M6" s="178"/>
      <c r="N6" s="178"/>
      <c r="O6" s="12"/>
      <c r="P6" s="167" t="s">
        <v>58</v>
      </c>
      <c r="Q6" s="167"/>
      <c r="R6" s="167"/>
      <c r="S6" s="218">
        <f>'G-1'!S6:U6</f>
        <v>44026</v>
      </c>
      <c r="T6" s="218"/>
      <c r="U6" s="218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f>'G-1'!B10+'G-3'!B10+'G-4'!B10</f>
        <v>46</v>
      </c>
      <c r="C10" s="46">
        <f>'G-1'!C10+'G-3'!C10+'G-4'!C10</f>
        <v>191</v>
      </c>
      <c r="D10" s="46">
        <f>'G-1'!D10+'G-3'!D10+'G-4'!D10</f>
        <v>28</v>
      </c>
      <c r="E10" s="46">
        <f>'G-1'!E10+'G-3'!E10+'G-4'!E10</f>
        <v>3</v>
      </c>
      <c r="F10" s="6">
        <f t="shared" ref="F10:F22" si="0">B10*0.5+C10*1+D10*2+E10*2.5</f>
        <v>277.5</v>
      </c>
      <c r="G10" s="2"/>
      <c r="H10" s="19" t="s">
        <v>4</v>
      </c>
      <c r="I10" s="46">
        <f>'G-1'!I10+'G-3'!I10+'G-4'!I10</f>
        <v>99</v>
      </c>
      <c r="J10" s="46">
        <f>'G-1'!J10+'G-3'!J10+'G-4'!J10</f>
        <v>257</v>
      </c>
      <c r="K10" s="46">
        <f>'G-1'!K10+'G-3'!K10+'G-4'!K10</f>
        <v>30</v>
      </c>
      <c r="L10" s="46">
        <f>'G-1'!L10+'G-3'!L10+'G-4'!L10</f>
        <v>8</v>
      </c>
      <c r="M10" s="6">
        <f t="shared" ref="M10:M22" si="1">I10*0.5+J10*1+K10*2+L10*2.5</f>
        <v>386.5</v>
      </c>
      <c r="N10" s="9">
        <f>F20+F21+F22+M10</f>
        <v>1505.5</v>
      </c>
      <c r="O10" s="19" t="s">
        <v>43</v>
      </c>
      <c r="P10" s="46">
        <f>'G-1'!P10+'G-3'!P10+'G-4'!P10</f>
        <v>68</v>
      </c>
      <c r="Q10" s="46">
        <f>'G-1'!Q10+'G-3'!Q10+'G-4'!Q10</f>
        <v>241</v>
      </c>
      <c r="R10" s="46">
        <f>'G-1'!R10+'G-3'!R10+'G-4'!R10</f>
        <v>29</v>
      </c>
      <c r="S10" s="46">
        <f>'G-1'!S10+'G-3'!S10+'G-4'!S10</f>
        <v>7</v>
      </c>
      <c r="T10" s="6">
        <f t="shared" ref="T10:T21" si="2">P10*0.5+Q10*1+R10*2+S10*2.5</f>
        <v>350.5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63</v>
      </c>
      <c r="C11" s="46">
        <f>'G-1'!C11+'G-3'!C11+'G-4'!C11</f>
        <v>227</v>
      </c>
      <c r="D11" s="46">
        <f>'G-1'!D11+'G-3'!D11+'G-4'!D11</f>
        <v>34</v>
      </c>
      <c r="E11" s="46">
        <f>'G-1'!E11+'G-3'!E11+'G-4'!E11</f>
        <v>10</v>
      </c>
      <c r="F11" s="6">
        <f t="shared" si="0"/>
        <v>351.5</v>
      </c>
      <c r="G11" s="2"/>
      <c r="H11" s="19" t="s">
        <v>5</v>
      </c>
      <c r="I11" s="46">
        <f>'G-1'!I11+'G-3'!I11+'G-4'!I11</f>
        <v>91</v>
      </c>
      <c r="J11" s="46">
        <f>'G-1'!J11+'G-3'!J11+'G-4'!J11</f>
        <v>284</v>
      </c>
      <c r="K11" s="46">
        <f>'G-1'!K11+'G-3'!K11+'G-4'!K11</f>
        <v>31</v>
      </c>
      <c r="L11" s="46">
        <f>'G-1'!L11+'G-3'!L11+'G-4'!L11</f>
        <v>8</v>
      </c>
      <c r="M11" s="6">
        <f t="shared" si="1"/>
        <v>411.5</v>
      </c>
      <c r="N11" s="9">
        <f>F21+F22+M10+M11</f>
        <v>1577.5</v>
      </c>
      <c r="O11" s="19" t="s">
        <v>44</v>
      </c>
      <c r="P11" s="46">
        <f>'G-1'!P11+'G-3'!P11+'G-4'!P11</f>
        <v>77</v>
      </c>
      <c r="Q11" s="46">
        <f>'G-1'!Q11+'G-3'!Q11+'G-4'!Q11</f>
        <v>223</v>
      </c>
      <c r="R11" s="46">
        <f>'G-1'!R11+'G-3'!R11+'G-4'!R11</f>
        <v>32</v>
      </c>
      <c r="S11" s="46">
        <f>'G-1'!S11+'G-3'!S11+'G-4'!S11</f>
        <v>9</v>
      </c>
      <c r="T11" s="6">
        <f t="shared" si="2"/>
        <v>348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51</v>
      </c>
      <c r="C12" s="46">
        <f>'G-1'!C12+'G-3'!C12+'G-4'!C12</f>
        <v>281</v>
      </c>
      <c r="D12" s="46">
        <f>'G-1'!D12+'G-3'!D12+'G-4'!D12</f>
        <v>42</v>
      </c>
      <c r="E12" s="46">
        <f>'G-1'!E12+'G-3'!E12+'G-4'!E12</f>
        <v>5</v>
      </c>
      <c r="F12" s="6">
        <f t="shared" si="0"/>
        <v>403</v>
      </c>
      <c r="G12" s="2"/>
      <c r="H12" s="19" t="s">
        <v>6</v>
      </c>
      <c r="I12" s="46">
        <f>'G-1'!I12+'G-3'!I12+'G-4'!I12</f>
        <v>95</v>
      </c>
      <c r="J12" s="46">
        <f>'G-1'!J12+'G-3'!J12+'G-4'!J12</f>
        <v>261</v>
      </c>
      <c r="K12" s="46">
        <f>'G-1'!K12+'G-3'!K12+'G-4'!K12</f>
        <v>32</v>
      </c>
      <c r="L12" s="46">
        <f>'G-1'!L12+'G-3'!L12+'G-4'!L12</f>
        <v>10</v>
      </c>
      <c r="M12" s="6">
        <f t="shared" si="1"/>
        <v>397.5</v>
      </c>
      <c r="N12" s="2">
        <f>F22+M10+M11+M12</f>
        <v>1604</v>
      </c>
      <c r="O12" s="19" t="s">
        <v>32</v>
      </c>
      <c r="P12" s="46">
        <f>'G-1'!P12+'G-3'!P12+'G-4'!P12</f>
        <v>78</v>
      </c>
      <c r="Q12" s="46">
        <f>'G-1'!Q12+'G-3'!Q12+'G-4'!Q12</f>
        <v>267</v>
      </c>
      <c r="R12" s="46">
        <f>'G-1'!R12+'G-3'!R12+'G-4'!R12</f>
        <v>35</v>
      </c>
      <c r="S12" s="46">
        <f>'G-1'!S12+'G-3'!S12+'G-4'!S12</f>
        <v>4</v>
      </c>
      <c r="T12" s="6">
        <f t="shared" si="2"/>
        <v>386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48</v>
      </c>
      <c r="C13" s="46">
        <f>'G-1'!C13+'G-3'!C13+'G-4'!C13</f>
        <v>242</v>
      </c>
      <c r="D13" s="46">
        <f>'G-1'!D13+'G-3'!D13+'G-4'!D13</f>
        <v>33</v>
      </c>
      <c r="E13" s="46">
        <f>'G-1'!E13+'G-3'!E13+'G-4'!E13</f>
        <v>8</v>
      </c>
      <c r="F13" s="6">
        <f t="shared" si="0"/>
        <v>352</v>
      </c>
      <c r="G13" s="2">
        <f t="shared" ref="G13:G19" si="3">F10+F11+F12+F13</f>
        <v>1384</v>
      </c>
      <c r="H13" s="19" t="s">
        <v>7</v>
      </c>
      <c r="I13" s="46">
        <f>'G-1'!I13+'G-3'!I13+'G-4'!I13</f>
        <v>74</v>
      </c>
      <c r="J13" s="46">
        <f>'G-1'!J13+'G-3'!J13+'G-4'!J13</f>
        <v>238</v>
      </c>
      <c r="K13" s="46">
        <f>'G-1'!K13+'G-3'!K13+'G-4'!K13</f>
        <v>33</v>
      </c>
      <c r="L13" s="46">
        <f>'G-1'!L13+'G-3'!L13+'G-4'!L13</f>
        <v>4</v>
      </c>
      <c r="M13" s="6">
        <f t="shared" si="1"/>
        <v>351</v>
      </c>
      <c r="N13" s="2">
        <f t="shared" ref="N13:N18" si="4">M10+M11+M12+M13</f>
        <v>1546.5</v>
      </c>
      <c r="O13" s="19" t="s">
        <v>33</v>
      </c>
      <c r="P13" s="46">
        <f>'G-1'!P13+'G-3'!P13+'G-4'!P13</f>
        <v>69</v>
      </c>
      <c r="Q13" s="46">
        <f>'G-1'!Q13+'G-3'!Q13+'G-4'!Q13</f>
        <v>234</v>
      </c>
      <c r="R13" s="46">
        <f>'G-1'!R13+'G-3'!R13+'G-4'!R13</f>
        <v>36</v>
      </c>
      <c r="S13" s="46">
        <f>'G-1'!S13+'G-3'!S13+'G-4'!S13</f>
        <v>11</v>
      </c>
      <c r="T13" s="6">
        <f t="shared" si="2"/>
        <v>368</v>
      </c>
      <c r="U13" s="2">
        <f t="shared" ref="U13:U21" si="5">T10+T11+T12+T13</f>
        <v>1452.5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65</v>
      </c>
      <c r="C14" s="46">
        <f>'G-1'!C14+'G-3'!C14+'G-4'!C14</f>
        <v>253</v>
      </c>
      <c r="D14" s="46">
        <f>'G-1'!D14+'G-3'!D14+'G-4'!D14</f>
        <v>35</v>
      </c>
      <c r="E14" s="46">
        <f>'G-1'!E14+'G-3'!E14+'G-4'!E14</f>
        <v>5</v>
      </c>
      <c r="F14" s="6">
        <f t="shared" si="0"/>
        <v>368</v>
      </c>
      <c r="G14" s="2">
        <f t="shared" si="3"/>
        <v>1474.5</v>
      </c>
      <c r="H14" s="19" t="s">
        <v>9</v>
      </c>
      <c r="I14" s="46">
        <f>'G-1'!I14+'G-3'!I14+'G-4'!I14</f>
        <v>76</v>
      </c>
      <c r="J14" s="46">
        <f>'G-1'!J14+'G-3'!J14+'G-4'!J14</f>
        <v>243</v>
      </c>
      <c r="K14" s="46">
        <f>'G-1'!K14+'G-3'!K14+'G-4'!K14</f>
        <v>31</v>
      </c>
      <c r="L14" s="46">
        <f>'G-1'!L14+'G-3'!L14+'G-4'!L14</f>
        <v>3</v>
      </c>
      <c r="M14" s="6">
        <f t="shared" si="1"/>
        <v>350.5</v>
      </c>
      <c r="N14" s="2">
        <f t="shared" si="4"/>
        <v>1510.5</v>
      </c>
      <c r="O14" s="19" t="s">
        <v>29</v>
      </c>
      <c r="P14" s="46">
        <f>'G-1'!P14+'G-3'!P14+'G-4'!P14</f>
        <v>0</v>
      </c>
      <c r="Q14" s="46">
        <f>'G-1'!Q14+'G-3'!Q14+'G-4'!Q14</f>
        <v>0</v>
      </c>
      <c r="R14" s="46">
        <f>'G-1'!R14+'G-3'!R14+'G-4'!R14</f>
        <v>0</v>
      </c>
      <c r="S14" s="46">
        <f>'G-1'!S14+'G-3'!S14+'G-4'!S14</f>
        <v>0</v>
      </c>
      <c r="T14" s="6">
        <f t="shared" si="2"/>
        <v>0</v>
      </c>
      <c r="U14" s="2">
        <f t="shared" si="5"/>
        <v>1102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70</v>
      </c>
      <c r="C15" s="46">
        <f>'G-1'!C15+'G-3'!C15+'G-4'!C15</f>
        <v>269</v>
      </c>
      <c r="D15" s="46">
        <f>'G-1'!D15+'G-3'!D15+'G-4'!D15</f>
        <v>36</v>
      </c>
      <c r="E15" s="46">
        <f>'G-1'!E15+'G-3'!E15+'G-4'!E15</f>
        <v>9</v>
      </c>
      <c r="F15" s="6">
        <f t="shared" si="0"/>
        <v>398.5</v>
      </c>
      <c r="G15" s="2">
        <f t="shared" si="3"/>
        <v>1521.5</v>
      </c>
      <c r="H15" s="19" t="s">
        <v>12</v>
      </c>
      <c r="I15" s="46">
        <f>'G-1'!I15+'G-3'!I15+'G-4'!I15</f>
        <v>72</v>
      </c>
      <c r="J15" s="46">
        <f>'G-1'!J15+'G-3'!J15+'G-4'!J15</f>
        <v>228</v>
      </c>
      <c r="K15" s="46">
        <f>'G-1'!K15+'G-3'!K15+'G-4'!K15</f>
        <v>27</v>
      </c>
      <c r="L15" s="46">
        <f>'G-1'!L15+'G-3'!L15+'G-4'!L15</f>
        <v>4</v>
      </c>
      <c r="M15" s="6">
        <f t="shared" si="1"/>
        <v>328</v>
      </c>
      <c r="N15" s="2">
        <f t="shared" si="4"/>
        <v>1427</v>
      </c>
      <c r="O15" s="18" t="s">
        <v>30</v>
      </c>
      <c r="P15" s="46">
        <f>'G-1'!P15+'G-3'!P15+'G-4'!P15</f>
        <v>0</v>
      </c>
      <c r="Q15" s="46">
        <f>'G-1'!Q15+'G-3'!Q15+'G-4'!Q15</f>
        <v>0</v>
      </c>
      <c r="R15" s="46">
        <f>'G-1'!R15+'G-3'!R15+'G-4'!R15</f>
        <v>0</v>
      </c>
      <c r="S15" s="46">
        <f>'G-1'!S15+'G-3'!S15+'G-4'!S15</f>
        <v>0</v>
      </c>
      <c r="T15" s="6">
        <f t="shared" si="2"/>
        <v>0</v>
      </c>
      <c r="U15" s="2">
        <f t="shared" si="5"/>
        <v>754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77</v>
      </c>
      <c r="C16" s="46">
        <f>'G-1'!C16+'G-3'!C16+'G-4'!C16</f>
        <v>258</v>
      </c>
      <c r="D16" s="46">
        <f>'G-1'!D16+'G-3'!D16+'G-4'!D16</f>
        <v>32</v>
      </c>
      <c r="E16" s="46">
        <f>'G-1'!E16+'G-3'!E16+'G-4'!E16</f>
        <v>6</v>
      </c>
      <c r="F16" s="6">
        <f t="shared" si="0"/>
        <v>375.5</v>
      </c>
      <c r="G16" s="2">
        <f t="shared" si="3"/>
        <v>1494</v>
      </c>
      <c r="H16" s="19" t="s">
        <v>15</v>
      </c>
      <c r="I16" s="46">
        <f>'G-1'!I16+'G-3'!I16+'G-4'!I16</f>
        <v>65</v>
      </c>
      <c r="J16" s="46">
        <f>'G-1'!J16+'G-3'!J16+'G-4'!J16</f>
        <v>201</v>
      </c>
      <c r="K16" s="46">
        <f>'G-1'!K16+'G-3'!K16+'G-4'!K16</f>
        <v>22</v>
      </c>
      <c r="L16" s="46">
        <f>'G-1'!L16+'G-3'!L16+'G-4'!L16</f>
        <v>3</v>
      </c>
      <c r="M16" s="6">
        <f t="shared" si="1"/>
        <v>285</v>
      </c>
      <c r="N16" s="2">
        <f t="shared" si="4"/>
        <v>1314.5</v>
      </c>
      <c r="O16" s="19" t="s">
        <v>8</v>
      </c>
      <c r="P16" s="46">
        <f>'G-1'!P16+'G-3'!P16+'G-4'!P16</f>
        <v>0</v>
      </c>
      <c r="Q16" s="46">
        <f>'G-1'!Q16+'G-3'!Q16+'G-4'!Q16</f>
        <v>0</v>
      </c>
      <c r="R16" s="46">
        <f>'G-1'!R16+'G-3'!R16+'G-4'!R16</f>
        <v>0</v>
      </c>
      <c r="S16" s="46">
        <f>'G-1'!S16+'G-3'!S16+'G-4'!S16</f>
        <v>0</v>
      </c>
      <c r="T16" s="6">
        <f t="shared" si="2"/>
        <v>0</v>
      </c>
      <c r="U16" s="2">
        <f t="shared" si="5"/>
        <v>368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70</v>
      </c>
      <c r="C17" s="46">
        <f>'G-1'!C17+'G-3'!C17+'G-4'!C17</f>
        <v>256</v>
      </c>
      <c r="D17" s="46">
        <f>'G-1'!D17+'G-3'!D17+'G-4'!D17</f>
        <v>30</v>
      </c>
      <c r="E17" s="46">
        <f>'G-1'!E17+'G-3'!E17+'G-4'!E17</f>
        <v>4</v>
      </c>
      <c r="F17" s="6">
        <f t="shared" si="0"/>
        <v>361</v>
      </c>
      <c r="G17" s="2">
        <f t="shared" si="3"/>
        <v>1503</v>
      </c>
      <c r="H17" s="19" t="s">
        <v>18</v>
      </c>
      <c r="I17" s="46">
        <f>'G-1'!I17+'G-3'!I17+'G-4'!I17</f>
        <v>62</v>
      </c>
      <c r="J17" s="46">
        <f>'G-1'!J17+'G-3'!J17+'G-4'!J17</f>
        <v>188</v>
      </c>
      <c r="K17" s="46">
        <f>'G-1'!K17+'G-3'!K17+'G-4'!K17</f>
        <v>27</v>
      </c>
      <c r="L17" s="46">
        <f>'G-1'!L17+'G-3'!L17+'G-4'!L17</f>
        <v>3</v>
      </c>
      <c r="M17" s="6">
        <f t="shared" si="1"/>
        <v>280.5</v>
      </c>
      <c r="N17" s="2">
        <f t="shared" si="4"/>
        <v>1244</v>
      </c>
      <c r="O17" s="19" t="s">
        <v>10</v>
      </c>
      <c r="P17" s="46">
        <f>'G-1'!P17+'G-3'!P17+'G-4'!P17</f>
        <v>0</v>
      </c>
      <c r="Q17" s="46">
        <f>'G-1'!Q17+'G-3'!Q17+'G-4'!Q17</f>
        <v>0</v>
      </c>
      <c r="R17" s="46">
        <f>'G-1'!R17+'G-3'!R17+'G-4'!R17</f>
        <v>0</v>
      </c>
      <c r="S17" s="46">
        <f>'G-1'!S17+'G-3'!S17+'G-4'!S17</f>
        <v>0</v>
      </c>
      <c r="T17" s="6">
        <f t="shared" si="2"/>
        <v>0</v>
      </c>
      <c r="U17" s="2">
        <f t="shared" si="5"/>
        <v>0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72</v>
      </c>
      <c r="C18" s="46">
        <f>'G-1'!C18+'G-3'!C18+'G-4'!C18</f>
        <v>236</v>
      </c>
      <c r="D18" s="46">
        <f>'G-1'!D18+'G-3'!D18+'G-4'!D18</f>
        <v>31</v>
      </c>
      <c r="E18" s="46">
        <f>'G-1'!E18+'G-3'!E18+'G-4'!E18</f>
        <v>6</v>
      </c>
      <c r="F18" s="6">
        <f t="shared" si="0"/>
        <v>349</v>
      </c>
      <c r="G18" s="2">
        <f t="shared" si="3"/>
        <v>1484</v>
      </c>
      <c r="H18" s="19" t="s">
        <v>20</v>
      </c>
      <c r="I18" s="46">
        <f>'G-1'!I18+'G-3'!I18+'G-4'!I18</f>
        <v>61</v>
      </c>
      <c r="J18" s="46">
        <f>'G-1'!J18+'G-3'!J18+'G-4'!J18</f>
        <v>208</v>
      </c>
      <c r="K18" s="46">
        <f>'G-1'!K18+'G-3'!K18+'G-4'!K18</f>
        <v>28</v>
      </c>
      <c r="L18" s="46">
        <f>'G-1'!L18+'G-3'!L18+'G-4'!L18</f>
        <v>4</v>
      </c>
      <c r="M18" s="6">
        <f t="shared" si="1"/>
        <v>304.5</v>
      </c>
      <c r="N18" s="2">
        <f t="shared" si="4"/>
        <v>1198</v>
      </c>
      <c r="O18" s="19" t="s">
        <v>13</v>
      </c>
      <c r="P18" s="46">
        <f>'G-1'!P18+'G-3'!P18+'G-4'!P18</f>
        <v>0</v>
      </c>
      <c r="Q18" s="46">
        <f>'G-1'!Q18+'G-3'!Q18+'G-4'!Q18</f>
        <v>0</v>
      </c>
      <c r="R18" s="46">
        <f>'G-1'!R18+'G-3'!R18+'G-4'!R18</f>
        <v>0</v>
      </c>
      <c r="S18" s="46">
        <f>'G-1'!S18+'G-3'!S18+'G-4'!S18</f>
        <v>0</v>
      </c>
      <c r="T18" s="6">
        <f t="shared" si="2"/>
        <v>0</v>
      </c>
      <c r="U18" s="2">
        <f t="shared" si="5"/>
        <v>0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77</v>
      </c>
      <c r="C19" s="47">
        <f>'G-1'!C19+'G-3'!C19+'G-4'!C19</f>
        <v>272</v>
      </c>
      <c r="D19" s="47">
        <f>'G-1'!D19+'G-3'!D19+'G-4'!D19</f>
        <v>36</v>
      </c>
      <c r="E19" s="47">
        <f>'G-1'!E19+'G-3'!E19+'G-4'!E19</f>
        <v>5</v>
      </c>
      <c r="F19" s="7">
        <f t="shared" si="0"/>
        <v>395</v>
      </c>
      <c r="G19" s="3">
        <f t="shared" si="3"/>
        <v>1480.5</v>
      </c>
      <c r="H19" s="20" t="s">
        <v>22</v>
      </c>
      <c r="I19" s="46">
        <f>'G-1'!I19+'G-3'!I19+'G-4'!I19</f>
        <v>71</v>
      </c>
      <c r="J19" s="46">
        <f>'G-1'!J19+'G-3'!J19+'G-4'!J19</f>
        <v>198</v>
      </c>
      <c r="K19" s="46">
        <f>'G-1'!K19+'G-3'!K19+'G-4'!K19</f>
        <v>30</v>
      </c>
      <c r="L19" s="46">
        <f>'G-1'!L19+'G-3'!L19+'G-4'!L19</f>
        <v>4</v>
      </c>
      <c r="M19" s="6">
        <f t="shared" si="1"/>
        <v>303.5</v>
      </c>
      <c r="N19" s="2">
        <f>M16+M17+M18+M19</f>
        <v>1173.5</v>
      </c>
      <c r="O19" s="19" t="s">
        <v>16</v>
      </c>
      <c r="P19" s="46">
        <f>'G-1'!P19+'G-3'!P19+'G-4'!P19</f>
        <v>0</v>
      </c>
      <c r="Q19" s="46">
        <f>'G-1'!Q19+'G-3'!Q19+'G-4'!Q19</f>
        <v>0</v>
      </c>
      <c r="R19" s="46">
        <f>'G-1'!R19+'G-3'!R19+'G-4'!R19</f>
        <v>0</v>
      </c>
      <c r="S19" s="46">
        <f>'G-1'!S19+'G-3'!S19+'G-4'!S19</f>
        <v>0</v>
      </c>
      <c r="T19" s="6">
        <f t="shared" si="2"/>
        <v>0</v>
      </c>
      <c r="U19" s="2">
        <f t="shared" si="5"/>
        <v>0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74</v>
      </c>
      <c r="C20" s="45">
        <f>'G-1'!C20+'G-3'!C20+'G-4'!C20</f>
        <v>232</v>
      </c>
      <c r="D20" s="45">
        <f>'G-1'!D20+'G-3'!D20+'G-4'!D20</f>
        <v>29</v>
      </c>
      <c r="E20" s="45">
        <f>'G-1'!E20+'G-3'!E20+'G-4'!E20</f>
        <v>5</v>
      </c>
      <c r="F20" s="8">
        <f t="shared" si="0"/>
        <v>339.5</v>
      </c>
      <c r="G20" s="35"/>
      <c r="H20" s="19" t="s">
        <v>24</v>
      </c>
      <c r="I20" s="46">
        <f>'G-1'!I20+'G-3'!I20+'G-4'!I20</f>
        <v>75</v>
      </c>
      <c r="J20" s="46">
        <f>'G-1'!J20+'G-3'!J20+'G-4'!J20</f>
        <v>219</v>
      </c>
      <c r="K20" s="46">
        <f>'G-1'!K20+'G-3'!K20+'G-4'!K20</f>
        <v>27</v>
      </c>
      <c r="L20" s="46">
        <f>'G-1'!L20+'G-3'!L20+'G-4'!L20</f>
        <v>5</v>
      </c>
      <c r="M20" s="8">
        <f t="shared" si="1"/>
        <v>323</v>
      </c>
      <c r="N20" s="2">
        <f>M17+M18+M19+M20</f>
        <v>1211.5</v>
      </c>
      <c r="O20" s="19" t="s">
        <v>45</v>
      </c>
      <c r="P20" s="46">
        <f>'G-1'!P20+'G-3'!P20+'G-4'!P20</f>
        <v>0</v>
      </c>
      <c r="Q20" s="46">
        <f>'G-1'!Q20+'G-3'!Q20+'G-4'!Q20</f>
        <v>0</v>
      </c>
      <c r="R20" s="46">
        <f>'G-1'!R20+'G-3'!R20+'G-4'!R20</f>
        <v>0</v>
      </c>
      <c r="S20" s="46">
        <f>'G-1'!S20+'G-3'!S20+'G-4'!S20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66</v>
      </c>
      <c r="C21" s="45">
        <f>'G-1'!C21+'G-3'!C21+'G-4'!C21</f>
        <v>244</v>
      </c>
      <c r="D21" s="45">
        <f>'G-1'!D21+'G-3'!D21+'G-4'!D21</f>
        <v>32</v>
      </c>
      <c r="E21" s="45">
        <f>'G-1'!E21+'G-3'!E21+'G-4'!E21</f>
        <v>12</v>
      </c>
      <c r="F21" s="6">
        <f t="shared" si="0"/>
        <v>371</v>
      </c>
      <c r="G21" s="36"/>
      <c r="H21" s="20" t="s">
        <v>25</v>
      </c>
      <c r="I21" s="46">
        <f>'G-1'!I21+'G-3'!I21+'G-4'!I21</f>
        <v>108</v>
      </c>
      <c r="J21" s="46">
        <f>'G-1'!J21+'G-3'!J21+'G-4'!J21</f>
        <v>227</v>
      </c>
      <c r="K21" s="46">
        <f>'G-1'!K21+'G-3'!K21+'G-4'!K21</f>
        <v>27</v>
      </c>
      <c r="L21" s="46">
        <f>'G-1'!L21+'G-3'!L21+'G-4'!L21</f>
        <v>6</v>
      </c>
      <c r="M21" s="6">
        <f t="shared" si="1"/>
        <v>350</v>
      </c>
      <c r="N21" s="2">
        <f>M18+M19+M20+M21</f>
        <v>1281</v>
      </c>
      <c r="O21" s="21" t="s">
        <v>46</v>
      </c>
      <c r="P21" s="47">
        <f>'G-1'!P21+'G-3'!P21+'G-4'!P21</f>
        <v>0</v>
      </c>
      <c r="Q21" s="47">
        <f>'G-1'!Q21+'G-3'!Q21+'G-4'!Q21</f>
        <v>0</v>
      </c>
      <c r="R21" s="47">
        <f>'G-1'!R21+'G-3'!R21+'G-4'!R21</f>
        <v>0</v>
      </c>
      <c r="S21" s="47">
        <f>'G-1'!S21+'G-3'!S21+'G-4'!S21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83</v>
      </c>
      <c r="C22" s="45">
        <f>'G-1'!C22+'G-3'!C22+'G-4'!C22</f>
        <v>274</v>
      </c>
      <c r="D22" s="45">
        <f>'G-1'!D22+'G-3'!D22+'G-4'!D22</f>
        <v>34</v>
      </c>
      <c r="E22" s="45">
        <f>'G-1'!E22+'G-3'!E22+'G-4'!E22</f>
        <v>10</v>
      </c>
      <c r="F22" s="6">
        <f t="shared" si="0"/>
        <v>408.5</v>
      </c>
      <c r="G22" s="2"/>
      <c r="H22" s="21" t="s">
        <v>26</v>
      </c>
      <c r="I22" s="46">
        <f>'G-1'!I22+'G-3'!I22+'G-4'!I22</f>
        <v>78</v>
      </c>
      <c r="J22" s="46">
        <f>'G-1'!J22+'G-3'!J22+'G-4'!J22</f>
        <v>221</v>
      </c>
      <c r="K22" s="46">
        <f>'G-1'!K22+'G-3'!K22+'G-4'!K22</f>
        <v>34</v>
      </c>
      <c r="L22" s="46">
        <f>'G-1'!L22+'G-3'!L22+'G-4'!L22</f>
        <v>4</v>
      </c>
      <c r="M22" s="6">
        <f t="shared" si="1"/>
        <v>338</v>
      </c>
      <c r="N22" s="3">
        <f>M19+M20+M21+M22</f>
        <v>1314.5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1521.5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1604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1452.5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78</v>
      </c>
      <c r="G24" s="88"/>
      <c r="H24" s="185"/>
      <c r="I24" s="186"/>
      <c r="J24" s="82" t="s">
        <v>72</v>
      </c>
      <c r="K24" s="86"/>
      <c r="L24" s="86"/>
      <c r="M24" s="87" t="s">
        <v>74</v>
      </c>
      <c r="N24" s="88"/>
      <c r="O24" s="185"/>
      <c r="P24" s="186"/>
      <c r="Q24" s="82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" zoomScaleNormal="100" workbookViewId="0">
      <selection activeCell="X21" sqref="X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tr">
        <f>'G-1'!E4:H4</f>
        <v>DE OBRA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tr">
        <f>'G-1'!D5:H5</f>
        <v>CALLE 76 X CARRERA 58</v>
      </c>
      <c r="E5" s="177"/>
      <c r="F5" s="177"/>
      <c r="G5" s="177"/>
      <c r="H5" s="177"/>
      <c r="I5" s="167" t="s">
        <v>53</v>
      </c>
      <c r="J5" s="167"/>
      <c r="K5" s="167"/>
      <c r="L5" s="178">
        <f>'G-1'!L5:N5</f>
        <v>0</v>
      </c>
      <c r="M5" s="178"/>
      <c r="N5" s="178"/>
      <c r="O5" s="12"/>
      <c r="P5" s="167" t="s">
        <v>57</v>
      </c>
      <c r="Q5" s="167"/>
      <c r="R5" s="167"/>
      <c r="S5" s="176" t="s">
        <v>154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74" t="s">
        <v>152</v>
      </c>
      <c r="E6" s="174"/>
      <c r="F6" s="174"/>
      <c r="G6" s="174"/>
      <c r="H6" s="174"/>
      <c r="I6" s="167" t="s">
        <v>59</v>
      </c>
      <c r="J6" s="167"/>
      <c r="K6" s="167"/>
      <c r="L6" s="179">
        <v>1</v>
      </c>
      <c r="M6" s="179"/>
      <c r="N6" s="179"/>
      <c r="O6" s="42"/>
      <c r="P6" s="167" t="s">
        <v>58</v>
      </c>
      <c r="Q6" s="167"/>
      <c r="R6" s="167"/>
      <c r="S6" s="172">
        <v>44026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8</v>
      </c>
      <c r="C10" s="46">
        <v>19</v>
      </c>
      <c r="D10" s="46">
        <v>2</v>
      </c>
      <c r="E10" s="46">
        <v>0</v>
      </c>
      <c r="F10" s="62">
        <f>B10*0.5+C10*1+D10*2+E10*2.5</f>
        <v>27</v>
      </c>
      <c r="G10" s="2"/>
      <c r="H10" s="19" t="s">
        <v>4</v>
      </c>
      <c r="I10" s="46">
        <v>11</v>
      </c>
      <c r="J10" s="46">
        <v>10</v>
      </c>
      <c r="K10" s="46">
        <v>2</v>
      </c>
      <c r="L10" s="46">
        <v>2</v>
      </c>
      <c r="M10" s="6">
        <f>I10*0.5+J10*1+K10*2+L10*2.5</f>
        <v>24.5</v>
      </c>
      <c r="N10" s="9">
        <f>F20+F21+F22+M10</f>
        <v>115.5</v>
      </c>
      <c r="O10" s="19" t="s">
        <v>43</v>
      </c>
      <c r="P10" s="46">
        <v>3</v>
      </c>
      <c r="Q10" s="46">
        <v>16</v>
      </c>
      <c r="R10" s="46">
        <v>1</v>
      </c>
      <c r="S10" s="46">
        <v>0</v>
      </c>
      <c r="T10" s="6">
        <f>P10*0.5+Q10*1+R10*2+S10*2.5</f>
        <v>19.5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6</v>
      </c>
      <c r="C11" s="46">
        <v>22</v>
      </c>
      <c r="D11" s="46">
        <v>2</v>
      </c>
      <c r="E11" s="46">
        <v>0</v>
      </c>
      <c r="F11" s="6">
        <f t="shared" ref="F11:F22" si="0">B11*0.5+C11*1+D11*2+E11*2.5</f>
        <v>29</v>
      </c>
      <c r="G11" s="2"/>
      <c r="H11" s="19" t="s">
        <v>5</v>
      </c>
      <c r="I11" s="46">
        <v>8</v>
      </c>
      <c r="J11" s="46">
        <v>12</v>
      </c>
      <c r="K11" s="46">
        <v>1</v>
      </c>
      <c r="L11" s="46">
        <v>0</v>
      </c>
      <c r="M11" s="6">
        <f t="shared" ref="M11:M22" si="1">I11*0.5+J11*1+K11*2+L11*2.5</f>
        <v>18</v>
      </c>
      <c r="N11" s="9">
        <f>F21+F22+M10+M11</f>
        <v>105</v>
      </c>
      <c r="O11" s="19" t="s">
        <v>44</v>
      </c>
      <c r="P11" s="46">
        <v>2</v>
      </c>
      <c r="Q11" s="46">
        <v>10</v>
      </c>
      <c r="R11" s="46">
        <v>1</v>
      </c>
      <c r="S11" s="46">
        <v>0</v>
      </c>
      <c r="T11" s="6">
        <f t="shared" ref="T11:T21" si="2">P11*0.5+Q11*1+R11*2+S11*2.5</f>
        <v>13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6</v>
      </c>
      <c r="C12" s="46">
        <v>20</v>
      </c>
      <c r="D12" s="46">
        <v>1</v>
      </c>
      <c r="E12" s="46">
        <v>0</v>
      </c>
      <c r="F12" s="6">
        <f t="shared" si="0"/>
        <v>25</v>
      </c>
      <c r="G12" s="2"/>
      <c r="H12" s="19" t="s">
        <v>6</v>
      </c>
      <c r="I12" s="46">
        <v>10</v>
      </c>
      <c r="J12" s="46">
        <v>18</v>
      </c>
      <c r="K12" s="46">
        <v>2</v>
      </c>
      <c r="L12" s="46">
        <v>0</v>
      </c>
      <c r="M12" s="6">
        <f t="shared" si="1"/>
        <v>27</v>
      </c>
      <c r="N12" s="2">
        <f>F22+M10+M11+M12</f>
        <v>94.5</v>
      </c>
      <c r="O12" s="19" t="s">
        <v>32</v>
      </c>
      <c r="P12" s="46">
        <v>2</v>
      </c>
      <c r="Q12" s="46">
        <v>12</v>
      </c>
      <c r="R12" s="46">
        <v>1</v>
      </c>
      <c r="S12" s="46">
        <v>0</v>
      </c>
      <c r="T12" s="6">
        <f t="shared" si="2"/>
        <v>15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8</v>
      </c>
      <c r="C13" s="46">
        <v>21</v>
      </c>
      <c r="D13" s="46">
        <v>0</v>
      </c>
      <c r="E13" s="46">
        <v>0</v>
      </c>
      <c r="F13" s="6">
        <f t="shared" si="0"/>
        <v>25</v>
      </c>
      <c r="G13" s="2">
        <f>F10+F11+F12+F13</f>
        <v>106</v>
      </c>
      <c r="H13" s="19" t="s">
        <v>7</v>
      </c>
      <c r="I13" s="46">
        <v>6</v>
      </c>
      <c r="J13" s="46">
        <v>10</v>
      </c>
      <c r="K13" s="46">
        <v>0</v>
      </c>
      <c r="L13" s="46">
        <v>0</v>
      </c>
      <c r="M13" s="6">
        <f t="shared" si="1"/>
        <v>13</v>
      </c>
      <c r="N13" s="2">
        <f t="shared" ref="N13:N18" si="3">M10+M11+M12+M13</f>
        <v>82.5</v>
      </c>
      <c r="O13" s="19" t="s">
        <v>33</v>
      </c>
      <c r="P13" s="46">
        <v>2</v>
      </c>
      <c r="Q13" s="46">
        <v>8</v>
      </c>
      <c r="R13" s="46">
        <v>0</v>
      </c>
      <c r="S13" s="46">
        <v>0</v>
      </c>
      <c r="T13" s="6">
        <f t="shared" si="2"/>
        <v>9</v>
      </c>
      <c r="U13" s="2">
        <f>T10+T11+T12+T13</f>
        <v>56.5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1</v>
      </c>
      <c r="C14" s="46">
        <v>12</v>
      </c>
      <c r="D14" s="46">
        <v>1</v>
      </c>
      <c r="E14" s="46">
        <v>1</v>
      </c>
      <c r="F14" s="6">
        <f t="shared" si="0"/>
        <v>17</v>
      </c>
      <c r="G14" s="2">
        <f t="shared" ref="G14:G19" si="4">F11+F12+F13+F14</f>
        <v>96</v>
      </c>
      <c r="H14" s="19" t="s">
        <v>9</v>
      </c>
      <c r="I14" s="46">
        <v>5</v>
      </c>
      <c r="J14" s="46">
        <v>44</v>
      </c>
      <c r="K14" s="46">
        <v>1</v>
      </c>
      <c r="L14" s="46">
        <v>0</v>
      </c>
      <c r="M14" s="6">
        <f t="shared" si="1"/>
        <v>48.5</v>
      </c>
      <c r="N14" s="2">
        <f t="shared" si="3"/>
        <v>106.5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ref="U14:U21" si="5">T11+T12+T13+T14</f>
        <v>37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2</v>
      </c>
      <c r="C15" s="46">
        <v>13</v>
      </c>
      <c r="D15" s="46">
        <v>1</v>
      </c>
      <c r="E15" s="46">
        <v>1</v>
      </c>
      <c r="F15" s="6">
        <f t="shared" si="0"/>
        <v>18.5</v>
      </c>
      <c r="G15" s="2">
        <f t="shared" si="4"/>
        <v>85.5</v>
      </c>
      <c r="H15" s="19" t="s">
        <v>12</v>
      </c>
      <c r="I15" s="46">
        <v>5</v>
      </c>
      <c r="J15" s="46">
        <v>5</v>
      </c>
      <c r="K15" s="46">
        <v>2</v>
      </c>
      <c r="L15" s="46">
        <v>0</v>
      </c>
      <c r="M15" s="6">
        <f t="shared" si="1"/>
        <v>11.5</v>
      </c>
      <c r="N15" s="2">
        <f t="shared" si="3"/>
        <v>100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24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1</v>
      </c>
      <c r="C16" s="46">
        <v>11</v>
      </c>
      <c r="D16" s="46">
        <v>2</v>
      </c>
      <c r="E16" s="46">
        <v>0</v>
      </c>
      <c r="F16" s="6">
        <f t="shared" si="0"/>
        <v>15.5</v>
      </c>
      <c r="G16" s="2">
        <f t="shared" si="4"/>
        <v>76</v>
      </c>
      <c r="H16" s="19" t="s">
        <v>15</v>
      </c>
      <c r="I16" s="46">
        <v>4</v>
      </c>
      <c r="J16" s="46">
        <v>6</v>
      </c>
      <c r="K16" s="46">
        <v>1</v>
      </c>
      <c r="L16" s="46">
        <v>0</v>
      </c>
      <c r="M16" s="6">
        <f t="shared" si="1"/>
        <v>10</v>
      </c>
      <c r="N16" s="2">
        <f t="shared" si="3"/>
        <v>83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9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4</v>
      </c>
      <c r="C17" s="46">
        <v>6</v>
      </c>
      <c r="D17" s="46">
        <v>1</v>
      </c>
      <c r="E17" s="46">
        <v>0</v>
      </c>
      <c r="F17" s="6">
        <f t="shared" si="0"/>
        <v>10</v>
      </c>
      <c r="G17" s="2">
        <f t="shared" si="4"/>
        <v>61</v>
      </c>
      <c r="H17" s="19" t="s">
        <v>18</v>
      </c>
      <c r="I17" s="46">
        <v>6</v>
      </c>
      <c r="J17" s="46">
        <v>15</v>
      </c>
      <c r="K17" s="46">
        <v>0</v>
      </c>
      <c r="L17" s="46">
        <v>0</v>
      </c>
      <c r="M17" s="6">
        <f t="shared" si="1"/>
        <v>18</v>
      </c>
      <c r="N17" s="2">
        <f t="shared" si="3"/>
        <v>88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2</v>
      </c>
      <c r="C18" s="46">
        <v>11</v>
      </c>
      <c r="D18" s="46">
        <v>2</v>
      </c>
      <c r="E18" s="46">
        <v>0</v>
      </c>
      <c r="F18" s="6">
        <f t="shared" si="0"/>
        <v>16</v>
      </c>
      <c r="G18" s="2">
        <f t="shared" si="4"/>
        <v>60</v>
      </c>
      <c r="H18" s="19" t="s">
        <v>20</v>
      </c>
      <c r="I18" s="46">
        <v>7</v>
      </c>
      <c r="J18" s="46">
        <v>19</v>
      </c>
      <c r="K18" s="46">
        <v>1</v>
      </c>
      <c r="L18" s="46">
        <v>0</v>
      </c>
      <c r="M18" s="6">
        <f t="shared" si="1"/>
        <v>24.5</v>
      </c>
      <c r="N18" s="2">
        <f t="shared" si="3"/>
        <v>64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4</v>
      </c>
      <c r="C19" s="47">
        <v>8</v>
      </c>
      <c r="D19" s="47">
        <v>2</v>
      </c>
      <c r="E19" s="47">
        <v>1</v>
      </c>
      <c r="F19" s="7">
        <f t="shared" si="0"/>
        <v>16.5</v>
      </c>
      <c r="G19" s="3">
        <f t="shared" si="4"/>
        <v>58</v>
      </c>
      <c r="H19" s="20" t="s">
        <v>22</v>
      </c>
      <c r="I19" s="45">
        <v>4</v>
      </c>
      <c r="J19" s="45">
        <v>17</v>
      </c>
      <c r="K19" s="45">
        <v>0</v>
      </c>
      <c r="L19" s="45">
        <v>0</v>
      </c>
      <c r="M19" s="6">
        <f t="shared" si="1"/>
        <v>19</v>
      </c>
      <c r="N19" s="2">
        <f>M16+M17+M18+M19</f>
        <v>71.5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5</v>
      </c>
      <c r="C20" s="45">
        <v>22</v>
      </c>
      <c r="D20" s="45">
        <v>2</v>
      </c>
      <c r="E20" s="45">
        <v>0</v>
      </c>
      <c r="F20" s="8">
        <f t="shared" si="0"/>
        <v>28.5</v>
      </c>
      <c r="G20" s="35"/>
      <c r="H20" s="19" t="s">
        <v>24</v>
      </c>
      <c r="I20" s="46">
        <v>9</v>
      </c>
      <c r="J20" s="46">
        <v>16</v>
      </c>
      <c r="K20" s="46">
        <v>3</v>
      </c>
      <c r="L20" s="46">
        <v>0</v>
      </c>
      <c r="M20" s="8">
        <f t="shared" si="1"/>
        <v>26.5</v>
      </c>
      <c r="N20" s="2">
        <f>M17+M18+M19+M20</f>
        <v>88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15</v>
      </c>
      <c r="C21" s="46">
        <v>28</v>
      </c>
      <c r="D21" s="46">
        <v>1</v>
      </c>
      <c r="E21" s="46">
        <v>0</v>
      </c>
      <c r="F21" s="6">
        <f t="shared" si="0"/>
        <v>37.5</v>
      </c>
      <c r="G21" s="36"/>
      <c r="H21" s="20" t="s">
        <v>25</v>
      </c>
      <c r="I21" s="46">
        <v>7</v>
      </c>
      <c r="J21" s="46">
        <v>15</v>
      </c>
      <c r="K21" s="46">
        <v>1</v>
      </c>
      <c r="L21" s="46">
        <v>0</v>
      </c>
      <c r="M21" s="6">
        <f t="shared" si="1"/>
        <v>20.5</v>
      </c>
      <c r="N21" s="2">
        <f>M18+M19+M20+M21</f>
        <v>90.5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11</v>
      </c>
      <c r="C22" s="46">
        <v>15</v>
      </c>
      <c r="D22" s="46">
        <v>1</v>
      </c>
      <c r="E22" s="46">
        <v>1</v>
      </c>
      <c r="F22" s="6">
        <f t="shared" si="0"/>
        <v>25</v>
      </c>
      <c r="G22" s="2"/>
      <c r="H22" s="21" t="s">
        <v>26</v>
      </c>
      <c r="I22" s="47">
        <v>8</v>
      </c>
      <c r="J22" s="47">
        <v>9</v>
      </c>
      <c r="K22" s="47">
        <v>2</v>
      </c>
      <c r="L22" s="47">
        <v>1</v>
      </c>
      <c r="M22" s="6">
        <f t="shared" si="1"/>
        <v>19.5</v>
      </c>
      <c r="N22" s="3">
        <f>M19+M20+M21+M22</f>
        <v>85.5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106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115.5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56.5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64</v>
      </c>
      <c r="G24" s="88"/>
      <c r="H24" s="185"/>
      <c r="I24" s="186"/>
      <c r="J24" s="82" t="s">
        <v>72</v>
      </c>
      <c r="K24" s="86"/>
      <c r="L24" s="86"/>
      <c r="M24" s="87" t="s">
        <v>73</v>
      </c>
      <c r="N24" s="88"/>
      <c r="O24" s="185"/>
      <c r="P24" s="186"/>
      <c r="Q24" s="82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23:P24"/>
    <mergeCell ref="Q23:T23"/>
    <mergeCell ref="M8:M9"/>
    <mergeCell ref="N8:N9"/>
    <mergeCell ref="O8:O9"/>
    <mergeCell ref="P8:S8"/>
    <mergeCell ref="T8:T9"/>
    <mergeCell ref="A26:E26"/>
    <mergeCell ref="A23:B24"/>
    <mergeCell ref="C23:F23"/>
    <mergeCell ref="H23:I24"/>
    <mergeCell ref="J23:M23"/>
  </mergeCells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6" workbookViewId="0">
      <selection activeCell="M44" sqref="M44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6" t="s">
        <v>111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7" t="s">
        <v>112</v>
      </c>
      <c r="B4" s="237"/>
      <c r="C4" s="238" t="s">
        <v>60</v>
      </c>
      <c r="D4" s="238"/>
      <c r="E4" s="238"/>
      <c r="F4" s="110"/>
      <c r="G4" s="106"/>
      <c r="H4" s="106"/>
      <c r="I4" s="106"/>
      <c r="J4" s="106"/>
    </row>
    <row r="5" spans="1:10" x14ac:dyDescent="0.2">
      <c r="A5" s="167" t="s">
        <v>56</v>
      </c>
      <c r="B5" s="167"/>
      <c r="C5" s="239" t="str">
        <f>'G-1'!D5</f>
        <v>CALLE 76 X CARRERA 58</v>
      </c>
      <c r="D5" s="239"/>
      <c r="E5" s="239"/>
      <c r="F5" s="111"/>
      <c r="G5" s="112"/>
      <c r="H5" s="103" t="s">
        <v>53</v>
      </c>
      <c r="I5" s="240">
        <f>'G-1'!L5</f>
        <v>0</v>
      </c>
      <c r="J5" s="240"/>
    </row>
    <row r="6" spans="1:10" x14ac:dyDescent="0.2">
      <c r="A6" s="167" t="s">
        <v>113</v>
      </c>
      <c r="B6" s="167"/>
      <c r="C6" s="225" t="s">
        <v>155</v>
      </c>
      <c r="D6" s="225"/>
      <c r="E6" s="225"/>
      <c r="F6" s="111"/>
      <c r="G6" s="112"/>
      <c r="H6" s="103" t="s">
        <v>58</v>
      </c>
      <c r="I6" s="226">
        <f>'G-1'!S6</f>
        <v>44026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114</v>
      </c>
      <c r="B8" s="230" t="s">
        <v>115</v>
      </c>
      <c r="C8" s="228" t="s">
        <v>116</v>
      </c>
      <c r="D8" s="230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2" t="s">
        <v>122</v>
      </c>
      <c r="J8" s="234" t="s">
        <v>123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19" t="s">
        <v>124</v>
      </c>
      <c r="B10" s="222">
        <v>3</v>
      </c>
      <c r="C10" s="122"/>
      <c r="D10" s="123" t="s">
        <v>125</v>
      </c>
      <c r="E10" s="75">
        <v>5</v>
      </c>
      <c r="F10" s="75">
        <v>28</v>
      </c>
      <c r="G10" s="75">
        <v>16</v>
      </c>
      <c r="H10" s="75">
        <v>0</v>
      </c>
      <c r="I10" s="75">
        <f>E10*0.5+F10+G10*2+H10*2.5</f>
        <v>62.5</v>
      </c>
      <c r="J10" s="124">
        <f>IF(I10=0,"0,00",I10/SUM(I10:I12)*100)</f>
        <v>15.375153751537516</v>
      </c>
    </row>
    <row r="11" spans="1:10" x14ac:dyDescent="0.2">
      <c r="A11" s="220"/>
      <c r="B11" s="223"/>
      <c r="C11" s="122" t="s">
        <v>126</v>
      </c>
      <c r="D11" s="125" t="s">
        <v>127</v>
      </c>
      <c r="E11" s="126">
        <v>83</v>
      </c>
      <c r="F11" s="126">
        <v>234</v>
      </c>
      <c r="G11" s="126">
        <v>22</v>
      </c>
      <c r="H11" s="126">
        <v>7</v>
      </c>
      <c r="I11" s="126">
        <f t="shared" ref="I11:I45" si="0">E11*0.5+F11+G11*2+H11*2.5</f>
        <v>337</v>
      </c>
      <c r="J11" s="127">
        <f>IF(I11=0,"0,00",I11/SUM(I10:I12)*100)</f>
        <v>82.902829028290284</v>
      </c>
    </row>
    <row r="12" spans="1:10" x14ac:dyDescent="0.2">
      <c r="A12" s="220"/>
      <c r="B12" s="223"/>
      <c r="C12" s="128" t="s">
        <v>137</v>
      </c>
      <c r="D12" s="129" t="s">
        <v>128</v>
      </c>
      <c r="E12" s="74">
        <v>2</v>
      </c>
      <c r="F12" s="74">
        <v>6</v>
      </c>
      <c r="G12" s="74">
        <v>0</v>
      </c>
      <c r="H12" s="74">
        <v>0</v>
      </c>
      <c r="I12" s="130">
        <f t="shared" si="0"/>
        <v>7</v>
      </c>
      <c r="J12" s="131">
        <f>IF(I12=0,"0,00",I12/SUM(I10:I12)*100)</f>
        <v>1.7220172201722017</v>
      </c>
    </row>
    <row r="13" spans="1:10" x14ac:dyDescent="0.2">
      <c r="A13" s="220"/>
      <c r="B13" s="223"/>
      <c r="C13" s="132"/>
      <c r="D13" s="123" t="s">
        <v>125</v>
      </c>
      <c r="E13" s="75">
        <v>7</v>
      </c>
      <c r="F13" s="75">
        <v>14</v>
      </c>
      <c r="G13" s="75">
        <v>20</v>
      </c>
      <c r="H13" s="75">
        <v>1</v>
      </c>
      <c r="I13" s="75">
        <f t="shared" si="0"/>
        <v>60</v>
      </c>
      <c r="J13" s="124">
        <f>IF(I13=0,"0,00",I13/SUM(I13:I15)*100)</f>
        <v>19.108280254777071</v>
      </c>
    </row>
    <row r="14" spans="1:10" x14ac:dyDescent="0.2">
      <c r="A14" s="220"/>
      <c r="B14" s="223"/>
      <c r="C14" s="122" t="s">
        <v>129</v>
      </c>
      <c r="D14" s="125" t="s">
        <v>127</v>
      </c>
      <c r="E14" s="126">
        <v>10</v>
      </c>
      <c r="F14" s="126">
        <v>198</v>
      </c>
      <c r="G14" s="126">
        <v>16</v>
      </c>
      <c r="H14" s="126">
        <v>6</v>
      </c>
      <c r="I14" s="126">
        <f t="shared" si="0"/>
        <v>250</v>
      </c>
      <c r="J14" s="127">
        <f>IF(I14=0,"0,00",I14/SUM(I13:I15)*100)</f>
        <v>79.617834394904463</v>
      </c>
    </row>
    <row r="15" spans="1:10" x14ac:dyDescent="0.2">
      <c r="A15" s="220"/>
      <c r="B15" s="223"/>
      <c r="C15" s="128" t="s">
        <v>138</v>
      </c>
      <c r="D15" s="129" t="s">
        <v>128</v>
      </c>
      <c r="E15" s="74">
        <v>0</v>
      </c>
      <c r="F15" s="74">
        <v>4</v>
      </c>
      <c r="G15" s="74">
        <v>0</v>
      </c>
      <c r="H15" s="74">
        <v>0</v>
      </c>
      <c r="I15" s="130">
        <f t="shared" si="0"/>
        <v>4</v>
      </c>
      <c r="J15" s="131">
        <f>IF(I15=0,"0,00",I15/SUM(I13:I15)*100)</f>
        <v>1.2738853503184715</v>
      </c>
    </row>
    <row r="16" spans="1:10" x14ac:dyDescent="0.2">
      <c r="A16" s="220"/>
      <c r="B16" s="223"/>
      <c r="C16" s="132"/>
      <c r="D16" s="123" t="s">
        <v>125</v>
      </c>
      <c r="E16" s="75">
        <v>8</v>
      </c>
      <c r="F16" s="75">
        <v>23</v>
      </c>
      <c r="G16" s="75">
        <v>17</v>
      </c>
      <c r="H16" s="75">
        <v>2</v>
      </c>
      <c r="I16" s="75">
        <f t="shared" si="0"/>
        <v>66</v>
      </c>
      <c r="J16" s="124">
        <f>IF(I16=0,"0,00",I16/SUM(I16:I18)*100)</f>
        <v>14.193548387096774</v>
      </c>
    </row>
    <row r="17" spans="1:10" x14ac:dyDescent="0.2">
      <c r="A17" s="220"/>
      <c r="B17" s="223"/>
      <c r="C17" s="122" t="s">
        <v>130</v>
      </c>
      <c r="D17" s="125" t="s">
        <v>127</v>
      </c>
      <c r="E17" s="126">
        <v>61</v>
      </c>
      <c r="F17" s="126">
        <v>213</v>
      </c>
      <c r="G17" s="126">
        <v>61</v>
      </c>
      <c r="H17" s="126">
        <v>11</v>
      </c>
      <c r="I17" s="126">
        <f t="shared" si="0"/>
        <v>393</v>
      </c>
      <c r="J17" s="127">
        <f>IF(I17=0,"0,00",I17/SUM(I16:I18)*100)</f>
        <v>84.516129032258064</v>
      </c>
    </row>
    <row r="18" spans="1:10" x14ac:dyDescent="0.2">
      <c r="A18" s="221"/>
      <c r="B18" s="224"/>
      <c r="C18" s="133" t="s">
        <v>139</v>
      </c>
      <c r="D18" s="129" t="s">
        <v>128</v>
      </c>
      <c r="E18" s="74">
        <v>2</v>
      </c>
      <c r="F18" s="74">
        <v>5</v>
      </c>
      <c r="G18" s="74">
        <v>0</v>
      </c>
      <c r="H18" s="74">
        <v>0</v>
      </c>
      <c r="I18" s="130">
        <f t="shared" si="0"/>
        <v>6</v>
      </c>
      <c r="J18" s="131">
        <f>IF(I18=0,"0,00",I18/SUM(I16:I18)*100)</f>
        <v>1.2903225806451613</v>
      </c>
    </row>
    <row r="19" spans="1:10" x14ac:dyDescent="0.2">
      <c r="A19" s="219" t="s">
        <v>131</v>
      </c>
      <c r="B19" s="222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0"/>
      <c r="B20" s="223"/>
      <c r="C20" s="122" t="s">
        <v>126</v>
      </c>
      <c r="D20" s="125" t="s">
        <v>127</v>
      </c>
      <c r="E20" s="159">
        <v>0</v>
      </c>
      <c r="F20" s="159">
        <v>0</v>
      </c>
      <c r="G20" s="159">
        <v>0</v>
      </c>
      <c r="H20" s="159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20"/>
      <c r="B21" s="223"/>
      <c r="C21" s="128" t="s">
        <v>140</v>
      </c>
      <c r="D21" s="129" t="s">
        <v>128</v>
      </c>
      <c r="E21" s="158">
        <v>0</v>
      </c>
      <c r="F21" s="158">
        <v>0</v>
      </c>
      <c r="G21" s="158">
        <v>0</v>
      </c>
      <c r="H21" s="158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20"/>
      <c r="B22" s="223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0"/>
      <c r="B23" s="223"/>
      <c r="C23" s="122" t="s">
        <v>129</v>
      </c>
      <c r="D23" s="125" t="s">
        <v>127</v>
      </c>
      <c r="E23" s="159">
        <v>0</v>
      </c>
      <c r="F23" s="159">
        <v>0</v>
      </c>
      <c r="G23" s="159">
        <v>0</v>
      </c>
      <c r="H23" s="159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20"/>
      <c r="B24" s="223"/>
      <c r="C24" s="128" t="s">
        <v>141</v>
      </c>
      <c r="D24" s="129" t="s">
        <v>128</v>
      </c>
      <c r="E24" s="158">
        <v>0</v>
      </c>
      <c r="F24" s="158">
        <v>0</v>
      </c>
      <c r="G24" s="158">
        <v>0</v>
      </c>
      <c r="H24" s="158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20"/>
      <c r="B25" s="223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0"/>
      <c r="B26" s="223"/>
      <c r="C26" s="122" t="s">
        <v>130</v>
      </c>
      <c r="D26" s="125" t="s">
        <v>127</v>
      </c>
      <c r="E26" s="159">
        <v>0</v>
      </c>
      <c r="F26" s="159">
        <v>0</v>
      </c>
      <c r="G26" s="159">
        <v>0</v>
      </c>
      <c r="H26" s="159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21"/>
      <c r="B27" s="224"/>
      <c r="C27" s="133" t="s">
        <v>142</v>
      </c>
      <c r="D27" s="129" t="s">
        <v>128</v>
      </c>
      <c r="E27" s="158">
        <v>0</v>
      </c>
      <c r="F27" s="158">
        <v>0</v>
      </c>
      <c r="G27" s="158">
        <v>0</v>
      </c>
      <c r="H27" s="158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9" t="s">
        <v>132</v>
      </c>
      <c r="B28" s="222">
        <v>2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0"/>
      <c r="B29" s="223"/>
      <c r="C29" s="122" t="s">
        <v>126</v>
      </c>
      <c r="D29" s="125" t="s">
        <v>127</v>
      </c>
      <c r="E29" s="126">
        <v>15</v>
      </c>
      <c r="F29" s="126">
        <v>64</v>
      </c>
      <c r="G29" s="126">
        <v>2</v>
      </c>
      <c r="H29" s="126">
        <v>2</v>
      </c>
      <c r="I29" s="126">
        <f t="shared" si="0"/>
        <v>80.5</v>
      </c>
      <c r="J29" s="127">
        <f>IF(I29=0,"0,00",I29/SUM(I28:I30)*100)</f>
        <v>87.5</v>
      </c>
    </row>
    <row r="30" spans="1:10" x14ac:dyDescent="0.2">
      <c r="A30" s="220"/>
      <c r="B30" s="223"/>
      <c r="C30" s="128" t="s">
        <v>143</v>
      </c>
      <c r="D30" s="129" t="s">
        <v>128</v>
      </c>
      <c r="E30" s="74">
        <v>5</v>
      </c>
      <c r="F30" s="74">
        <v>9</v>
      </c>
      <c r="G30" s="74">
        <v>0</v>
      </c>
      <c r="H30" s="74">
        <v>0</v>
      </c>
      <c r="I30" s="130">
        <f t="shared" si="0"/>
        <v>11.5</v>
      </c>
      <c r="J30" s="131">
        <f>IF(I30=0,"0,00",I30/SUM(I28:I30)*100)</f>
        <v>12.5</v>
      </c>
    </row>
    <row r="31" spans="1:10" x14ac:dyDescent="0.2">
      <c r="A31" s="220"/>
      <c r="B31" s="223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0"/>
      <c r="B32" s="223"/>
      <c r="C32" s="122" t="s">
        <v>129</v>
      </c>
      <c r="D32" s="125" t="s">
        <v>127</v>
      </c>
      <c r="E32" s="126">
        <v>33</v>
      </c>
      <c r="F32" s="126">
        <v>75</v>
      </c>
      <c r="G32" s="126">
        <v>3</v>
      </c>
      <c r="H32" s="126">
        <v>0</v>
      </c>
      <c r="I32" s="126">
        <f t="shared" si="0"/>
        <v>97.5</v>
      </c>
      <c r="J32" s="127">
        <f>IF(I32=0,"0,00",I32/SUM(I31:I33)*100)</f>
        <v>75.875486381322958</v>
      </c>
    </row>
    <row r="33" spans="1:10" x14ac:dyDescent="0.2">
      <c r="A33" s="220"/>
      <c r="B33" s="223"/>
      <c r="C33" s="128" t="s">
        <v>144</v>
      </c>
      <c r="D33" s="129" t="s">
        <v>128</v>
      </c>
      <c r="E33" s="74">
        <v>5</v>
      </c>
      <c r="F33" s="74">
        <v>26</v>
      </c>
      <c r="G33" s="74">
        <v>0</v>
      </c>
      <c r="H33" s="74">
        <v>1</v>
      </c>
      <c r="I33" s="130">
        <f t="shared" si="0"/>
        <v>31</v>
      </c>
      <c r="J33" s="131">
        <f>IF(I33=0,"0,00",I33/SUM(I31:I33)*100)</f>
        <v>24.124513618677042</v>
      </c>
    </row>
    <row r="34" spans="1:10" x14ac:dyDescent="0.2">
      <c r="A34" s="220"/>
      <c r="B34" s="223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0"/>
      <c r="B35" s="223"/>
      <c r="C35" s="122" t="s">
        <v>130</v>
      </c>
      <c r="D35" s="125" t="s">
        <v>127</v>
      </c>
      <c r="E35" s="126">
        <v>23</v>
      </c>
      <c r="F35" s="126">
        <v>59</v>
      </c>
      <c r="G35" s="126">
        <v>4</v>
      </c>
      <c r="H35" s="126">
        <v>1</v>
      </c>
      <c r="I35" s="126">
        <f t="shared" si="0"/>
        <v>81</v>
      </c>
      <c r="J35" s="127">
        <f>IF(I35=0,"0,00",I35/SUM(I34:I36)*100)</f>
        <v>84.816753926701566</v>
      </c>
    </row>
    <row r="36" spans="1:10" x14ac:dyDescent="0.2">
      <c r="A36" s="221"/>
      <c r="B36" s="224"/>
      <c r="C36" s="133" t="s">
        <v>145</v>
      </c>
      <c r="D36" s="129" t="s">
        <v>128</v>
      </c>
      <c r="E36" s="74">
        <v>7</v>
      </c>
      <c r="F36" s="74">
        <v>11</v>
      </c>
      <c r="G36" s="74">
        <v>0</v>
      </c>
      <c r="H36" s="74">
        <v>0</v>
      </c>
      <c r="I36" s="130">
        <f t="shared" si="0"/>
        <v>14.5</v>
      </c>
      <c r="J36" s="131">
        <f>IF(I36=0,"0,00",I36/SUM(I34:I36)*100)</f>
        <v>15.183246073298429</v>
      </c>
    </row>
    <row r="37" spans="1:10" x14ac:dyDescent="0.2">
      <c r="A37" s="219" t="s">
        <v>133</v>
      </c>
      <c r="B37" s="222">
        <v>3</v>
      </c>
      <c r="C37" s="134"/>
      <c r="D37" s="123" t="s">
        <v>125</v>
      </c>
      <c r="E37" s="75">
        <v>25</v>
      </c>
      <c r="F37" s="75">
        <v>35</v>
      </c>
      <c r="G37" s="75">
        <v>3</v>
      </c>
      <c r="H37" s="75">
        <v>1</v>
      </c>
      <c r="I37" s="75">
        <f t="shared" si="0"/>
        <v>56</v>
      </c>
      <c r="J37" s="124">
        <f>IF(I37=0,"0,00",I37/SUM(I37:I39)*100)</f>
        <v>22.003929273084481</v>
      </c>
    </row>
    <row r="38" spans="1:10" x14ac:dyDescent="0.2">
      <c r="A38" s="220"/>
      <c r="B38" s="223"/>
      <c r="C38" s="122" t="s">
        <v>126</v>
      </c>
      <c r="D38" s="125" t="s">
        <v>127</v>
      </c>
      <c r="E38" s="126">
        <v>46</v>
      </c>
      <c r="F38" s="126">
        <v>130</v>
      </c>
      <c r="G38" s="126">
        <v>19</v>
      </c>
      <c r="H38" s="126">
        <v>3</v>
      </c>
      <c r="I38" s="126">
        <f t="shared" si="0"/>
        <v>198.5</v>
      </c>
      <c r="J38" s="127">
        <f>IF(I38=0,"0,00",I38/SUM(I37:I39)*100)</f>
        <v>77.996070726915519</v>
      </c>
    </row>
    <row r="39" spans="1:10" x14ac:dyDescent="0.2">
      <c r="A39" s="220"/>
      <c r="B39" s="223"/>
      <c r="C39" s="128" t="s">
        <v>146</v>
      </c>
      <c r="D39" s="129" t="s">
        <v>128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20"/>
      <c r="B40" s="223"/>
      <c r="C40" s="132"/>
      <c r="D40" s="123" t="s">
        <v>125</v>
      </c>
      <c r="E40" s="75">
        <v>15</v>
      </c>
      <c r="F40" s="75">
        <v>24</v>
      </c>
      <c r="G40" s="75">
        <v>3</v>
      </c>
      <c r="H40" s="75">
        <v>1</v>
      </c>
      <c r="I40" s="75">
        <f t="shared" si="0"/>
        <v>40</v>
      </c>
      <c r="J40" s="124">
        <f>IF(I40=0,"0,00",I40/SUM(I40:I42)*100)</f>
        <v>19.277108433734941</v>
      </c>
    </row>
    <row r="41" spans="1:10" x14ac:dyDescent="0.2">
      <c r="A41" s="220"/>
      <c r="B41" s="223"/>
      <c r="C41" s="122" t="s">
        <v>129</v>
      </c>
      <c r="D41" s="125" t="s">
        <v>127</v>
      </c>
      <c r="E41" s="126">
        <v>40</v>
      </c>
      <c r="F41" s="126">
        <v>107</v>
      </c>
      <c r="G41" s="126">
        <v>19</v>
      </c>
      <c r="H41" s="126">
        <v>1</v>
      </c>
      <c r="I41" s="126">
        <f t="shared" si="0"/>
        <v>167.5</v>
      </c>
      <c r="J41" s="127">
        <f>IF(I41=0,"0,00",I41/SUM(I40:I42)*100)</f>
        <v>80.722891566265062</v>
      </c>
    </row>
    <row r="42" spans="1:10" x14ac:dyDescent="0.2">
      <c r="A42" s="220"/>
      <c r="B42" s="223"/>
      <c r="C42" s="128" t="s">
        <v>147</v>
      </c>
      <c r="D42" s="129" t="s">
        <v>128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20"/>
      <c r="B43" s="223"/>
      <c r="C43" s="132"/>
      <c r="D43" s="123" t="s">
        <v>125</v>
      </c>
      <c r="E43" s="75">
        <v>4</v>
      </c>
      <c r="F43" s="75">
        <v>20</v>
      </c>
      <c r="G43" s="75">
        <v>1</v>
      </c>
      <c r="H43" s="75">
        <v>0</v>
      </c>
      <c r="I43" s="75">
        <f t="shared" si="0"/>
        <v>24</v>
      </c>
      <c r="J43" s="124">
        <f>IF(I43=0,"0,00",I43/SUM(I43:I45)*100)</f>
        <v>8.8073394495412849</v>
      </c>
    </row>
    <row r="44" spans="1:10" x14ac:dyDescent="0.2">
      <c r="A44" s="220"/>
      <c r="B44" s="223"/>
      <c r="C44" s="122" t="s">
        <v>130</v>
      </c>
      <c r="D44" s="125" t="s">
        <v>127</v>
      </c>
      <c r="E44" s="126">
        <v>42</v>
      </c>
      <c r="F44" s="126">
        <v>169</v>
      </c>
      <c r="G44" s="126">
        <v>28</v>
      </c>
      <c r="H44" s="126">
        <v>1</v>
      </c>
      <c r="I44" s="126">
        <f t="shared" si="0"/>
        <v>248.5</v>
      </c>
      <c r="J44" s="127">
        <f>IF(I44=0,"0,00",I44/SUM(I43:I45)*100)</f>
        <v>91.192660550458712</v>
      </c>
    </row>
    <row r="45" spans="1:10" x14ac:dyDescent="0.2">
      <c r="A45" s="221"/>
      <c r="B45" s="224"/>
      <c r="C45" s="133" t="s">
        <v>148</v>
      </c>
      <c r="D45" s="129" t="s">
        <v>128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M32" sqref="M32"/>
    </sheetView>
  </sheetViews>
  <sheetFormatPr baseColWidth="10" defaultRowHeight="12.75" x14ac:dyDescent="0.2"/>
  <cols>
    <col min="2" max="11" width="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8" t="s">
        <v>94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8" t="s">
        <v>95</v>
      </c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8" t="s">
        <v>96</v>
      </c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97</v>
      </c>
      <c r="B8" s="244"/>
      <c r="C8" s="243" t="s">
        <v>98</v>
      </c>
      <c r="D8" s="243"/>
      <c r="E8" s="243"/>
      <c r="F8" s="243"/>
      <c r="G8" s="243"/>
      <c r="H8" s="243"/>
      <c r="I8" s="92"/>
      <c r="J8" s="92"/>
      <c r="K8" s="92"/>
      <c r="L8" s="244" t="s">
        <v>99</v>
      </c>
      <c r="M8" s="244"/>
      <c r="N8" s="244"/>
      <c r="O8" s="243" t="str">
        <f>'G-1'!D5</f>
        <v>CALLE 76 X CARRERA 58</v>
      </c>
      <c r="P8" s="243"/>
      <c r="Q8" s="243"/>
      <c r="R8" s="243"/>
      <c r="S8" s="243"/>
      <c r="T8" s="92"/>
      <c r="U8" s="92"/>
      <c r="V8" s="244" t="s">
        <v>100</v>
      </c>
      <c r="W8" s="244"/>
      <c r="X8" s="244"/>
      <c r="Y8" s="243">
        <f>'G-1'!L5</f>
        <v>0</v>
      </c>
      <c r="Z8" s="243"/>
      <c r="AA8" s="243"/>
      <c r="AB8" s="92"/>
      <c r="AC8" s="92"/>
      <c r="AD8" s="92"/>
      <c r="AE8" s="92"/>
      <c r="AF8" s="92"/>
      <c r="AG8" s="92"/>
      <c r="AH8" s="244" t="s">
        <v>101</v>
      </c>
      <c r="AI8" s="244"/>
      <c r="AJ8" s="245">
        <f>'G-1'!S6</f>
        <v>44026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7" t="s">
        <v>135</v>
      </c>
      <c r="E10" s="247"/>
      <c r="F10" s="247"/>
      <c r="G10" s="24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7" t="s">
        <v>136</v>
      </c>
      <c r="T10" s="247"/>
      <c r="U10" s="247"/>
      <c r="V10" s="24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7" t="s">
        <v>49</v>
      </c>
      <c r="AI10" s="247"/>
      <c r="AJ10" s="247"/>
      <c r="AK10" s="24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103</v>
      </c>
      <c r="U12" s="246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723.5</v>
      </c>
      <c r="AV12" s="97">
        <f t="shared" si="0"/>
        <v>782.5</v>
      </c>
      <c r="AW12" s="97">
        <f t="shared" si="0"/>
        <v>827</v>
      </c>
      <c r="AX12" s="97">
        <f t="shared" si="0"/>
        <v>817</v>
      </c>
      <c r="AY12" s="97">
        <f t="shared" si="0"/>
        <v>811.5</v>
      </c>
      <c r="AZ12" s="97">
        <f t="shared" si="0"/>
        <v>787</v>
      </c>
      <c r="BA12" s="97">
        <f t="shared" si="0"/>
        <v>785.5</v>
      </c>
      <c r="BB12" s="97"/>
      <c r="BC12" s="97"/>
      <c r="BD12" s="97"/>
      <c r="BE12" s="97">
        <f t="shared" ref="BE12:BQ12" si="1">P14</f>
        <v>786</v>
      </c>
      <c r="BF12" s="97">
        <f t="shared" si="1"/>
        <v>836</v>
      </c>
      <c r="BG12" s="97">
        <f t="shared" si="1"/>
        <v>850</v>
      </c>
      <c r="BH12" s="97">
        <f t="shared" si="1"/>
        <v>814.5</v>
      </c>
      <c r="BI12" s="97">
        <f t="shared" si="1"/>
        <v>766.5</v>
      </c>
      <c r="BJ12" s="97">
        <f t="shared" si="1"/>
        <v>696</v>
      </c>
      <c r="BK12" s="97">
        <f t="shared" si="1"/>
        <v>620</v>
      </c>
      <c r="BL12" s="97">
        <f t="shared" si="1"/>
        <v>583.5</v>
      </c>
      <c r="BM12" s="97">
        <f t="shared" si="1"/>
        <v>570</v>
      </c>
      <c r="BN12" s="97">
        <f t="shared" si="1"/>
        <v>574</v>
      </c>
      <c r="BO12" s="97">
        <f t="shared" si="1"/>
        <v>607</v>
      </c>
      <c r="BP12" s="97">
        <f t="shared" si="1"/>
        <v>646.5</v>
      </c>
      <c r="BQ12" s="97">
        <f t="shared" si="1"/>
        <v>683.5</v>
      </c>
      <c r="BR12" s="97"/>
      <c r="BS12" s="97"/>
      <c r="BT12" s="97"/>
      <c r="BU12" s="97">
        <f t="shared" ref="BU12:CC12" si="2">AG14</f>
        <v>763</v>
      </c>
      <c r="BV12" s="97">
        <f t="shared" si="2"/>
        <v>585.5</v>
      </c>
      <c r="BW12" s="97">
        <f t="shared" si="2"/>
        <v>386</v>
      </c>
      <c r="BX12" s="97">
        <f t="shared" si="2"/>
        <v>183.5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104</v>
      </c>
      <c r="B13" s="149">
        <f>'G-1'!F10</f>
        <v>141</v>
      </c>
      <c r="C13" s="149">
        <f>'G-1'!F11</f>
        <v>172</v>
      </c>
      <c r="D13" s="149">
        <f>'G-1'!F12</f>
        <v>217</v>
      </c>
      <c r="E13" s="149">
        <f>'G-1'!F13</f>
        <v>193.5</v>
      </c>
      <c r="F13" s="149">
        <f>'G-1'!F14</f>
        <v>200</v>
      </c>
      <c r="G13" s="149">
        <f>'G-1'!F15</f>
        <v>216.5</v>
      </c>
      <c r="H13" s="149">
        <f>'G-1'!F16</f>
        <v>207</v>
      </c>
      <c r="I13" s="149">
        <f>'G-1'!F17</f>
        <v>188</v>
      </c>
      <c r="J13" s="149">
        <f>'G-1'!F18</f>
        <v>175.5</v>
      </c>
      <c r="K13" s="149">
        <f>'G-1'!F19</f>
        <v>215</v>
      </c>
      <c r="L13" s="150"/>
      <c r="M13" s="149">
        <f>'G-1'!F20</f>
        <v>173.5</v>
      </c>
      <c r="N13" s="149">
        <f>'G-1'!F21</f>
        <v>196.5</v>
      </c>
      <c r="O13" s="149">
        <f>'G-1'!F22</f>
        <v>206.5</v>
      </c>
      <c r="P13" s="149">
        <f>'G-1'!M10</f>
        <v>209.5</v>
      </c>
      <c r="Q13" s="149">
        <f>'G-1'!M11</f>
        <v>223.5</v>
      </c>
      <c r="R13" s="149">
        <f>'G-1'!M12</f>
        <v>210.5</v>
      </c>
      <c r="S13" s="149">
        <f>'G-1'!M13</f>
        <v>171</v>
      </c>
      <c r="T13" s="149">
        <f>'G-1'!M14</f>
        <v>161.5</v>
      </c>
      <c r="U13" s="149">
        <f>'G-1'!M15</f>
        <v>153</v>
      </c>
      <c r="V13" s="149">
        <f>'G-1'!M16</f>
        <v>134.5</v>
      </c>
      <c r="W13" s="149">
        <f>'G-1'!M17</f>
        <v>134.5</v>
      </c>
      <c r="X13" s="149">
        <f>'G-1'!M18</f>
        <v>148</v>
      </c>
      <c r="Y13" s="149">
        <f>'G-1'!M19</f>
        <v>157</v>
      </c>
      <c r="Z13" s="149">
        <f>'G-1'!M20</f>
        <v>167.5</v>
      </c>
      <c r="AA13" s="149">
        <f>'G-1'!M21</f>
        <v>174</v>
      </c>
      <c r="AB13" s="149">
        <f>'G-1'!M22</f>
        <v>185</v>
      </c>
      <c r="AC13" s="150"/>
      <c r="AD13" s="149">
        <f>'G-1'!T10</f>
        <v>177.5</v>
      </c>
      <c r="AE13" s="149">
        <f>'G-1'!T11</f>
        <v>199.5</v>
      </c>
      <c r="AF13" s="149">
        <f>'G-1'!T12</f>
        <v>202.5</v>
      </c>
      <c r="AG13" s="149">
        <f>'G-1'!T13</f>
        <v>183.5</v>
      </c>
      <c r="AH13" s="149">
        <f>'G-1'!T14</f>
        <v>0</v>
      </c>
      <c r="AI13" s="149">
        <f>'G-1'!T15</f>
        <v>0</v>
      </c>
      <c r="AJ13" s="149">
        <f>'G-1'!T16</f>
        <v>0</v>
      </c>
      <c r="AK13" s="149">
        <f>'G-1'!T17</f>
        <v>0</v>
      </c>
      <c r="AL13" s="149">
        <f>'G-1'!T18</f>
        <v>0</v>
      </c>
      <c r="AM13" s="149">
        <f>'G-1'!T19</f>
        <v>0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723.5</v>
      </c>
      <c r="F14" s="149">
        <f t="shared" ref="F14:K14" si="3">C13+D13+E13+F13</f>
        <v>782.5</v>
      </c>
      <c r="G14" s="149">
        <f t="shared" si="3"/>
        <v>827</v>
      </c>
      <c r="H14" s="149">
        <f t="shared" si="3"/>
        <v>817</v>
      </c>
      <c r="I14" s="149">
        <f t="shared" si="3"/>
        <v>811.5</v>
      </c>
      <c r="J14" s="149">
        <f t="shared" si="3"/>
        <v>787</v>
      </c>
      <c r="K14" s="149">
        <f t="shared" si="3"/>
        <v>785.5</v>
      </c>
      <c r="L14" s="150"/>
      <c r="M14" s="149"/>
      <c r="N14" s="149"/>
      <c r="O14" s="149"/>
      <c r="P14" s="149">
        <f>M13+N13+O13+P13</f>
        <v>786</v>
      </c>
      <c r="Q14" s="149">
        <f t="shared" ref="Q14:AB14" si="4">N13+O13+P13+Q13</f>
        <v>836</v>
      </c>
      <c r="R14" s="149">
        <f t="shared" si="4"/>
        <v>850</v>
      </c>
      <c r="S14" s="149">
        <f t="shared" si="4"/>
        <v>814.5</v>
      </c>
      <c r="T14" s="149">
        <f t="shared" si="4"/>
        <v>766.5</v>
      </c>
      <c r="U14" s="149">
        <f t="shared" si="4"/>
        <v>696</v>
      </c>
      <c r="V14" s="149">
        <f t="shared" si="4"/>
        <v>620</v>
      </c>
      <c r="W14" s="149">
        <f t="shared" si="4"/>
        <v>583.5</v>
      </c>
      <c r="X14" s="149">
        <f t="shared" si="4"/>
        <v>570</v>
      </c>
      <c r="Y14" s="149">
        <f t="shared" si="4"/>
        <v>574</v>
      </c>
      <c r="Z14" s="149">
        <f t="shared" si="4"/>
        <v>607</v>
      </c>
      <c r="AA14" s="149">
        <f t="shared" si="4"/>
        <v>646.5</v>
      </c>
      <c r="AB14" s="149">
        <f t="shared" si="4"/>
        <v>683.5</v>
      </c>
      <c r="AC14" s="150"/>
      <c r="AD14" s="149"/>
      <c r="AE14" s="149"/>
      <c r="AF14" s="149"/>
      <c r="AG14" s="149">
        <f>AD13+AE13+AF13+AG13</f>
        <v>763</v>
      </c>
      <c r="AH14" s="149">
        <f t="shared" ref="AH14:AO14" si="5">AE13+AF13+AG13+AH13</f>
        <v>585.5</v>
      </c>
      <c r="AI14" s="149">
        <f t="shared" si="5"/>
        <v>386</v>
      </c>
      <c r="AJ14" s="149">
        <f t="shared" si="5"/>
        <v>183.5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0.15375153751537515</v>
      </c>
      <c r="E15" s="152"/>
      <c r="F15" s="152" t="s">
        <v>108</v>
      </c>
      <c r="G15" s="153">
        <f>DIRECCIONALIDAD!J11/100</f>
        <v>0.82902829028290281</v>
      </c>
      <c r="H15" s="152"/>
      <c r="I15" s="152" t="s">
        <v>109</v>
      </c>
      <c r="J15" s="153">
        <f>DIRECCIONALIDAD!J12/100</f>
        <v>1.7220172201722016E-2</v>
      </c>
      <c r="K15" s="154"/>
      <c r="L15" s="148"/>
      <c r="M15" s="151"/>
      <c r="N15" s="152"/>
      <c r="O15" s="152" t="s">
        <v>107</v>
      </c>
      <c r="P15" s="153">
        <f>DIRECCIONALIDAD!J13/100</f>
        <v>0.19108280254777071</v>
      </c>
      <c r="Q15" s="152"/>
      <c r="R15" s="152"/>
      <c r="S15" s="152"/>
      <c r="T15" s="152" t="s">
        <v>108</v>
      </c>
      <c r="U15" s="153">
        <f>DIRECCIONALIDAD!J14/100</f>
        <v>0.79617834394904463</v>
      </c>
      <c r="V15" s="152"/>
      <c r="W15" s="152"/>
      <c r="X15" s="152"/>
      <c r="Y15" s="152" t="s">
        <v>109</v>
      </c>
      <c r="Z15" s="153">
        <f>DIRECCIONALIDAD!J15/100</f>
        <v>1.2738853503184716E-2</v>
      </c>
      <c r="AA15" s="152"/>
      <c r="AB15" s="154"/>
      <c r="AC15" s="148"/>
      <c r="AD15" s="151"/>
      <c r="AE15" s="152" t="s">
        <v>107</v>
      </c>
      <c r="AF15" s="153">
        <f>DIRECCIONALIDAD!J16/100</f>
        <v>0.14193548387096774</v>
      </c>
      <c r="AG15" s="152"/>
      <c r="AH15" s="152"/>
      <c r="AI15" s="152"/>
      <c r="AJ15" s="152" t="s">
        <v>108</v>
      </c>
      <c r="AK15" s="153">
        <f>DIRECCIONALIDAD!J17/100</f>
        <v>0.84516129032258069</v>
      </c>
      <c r="AL15" s="152"/>
      <c r="AM15" s="152"/>
      <c r="AN15" s="152" t="s">
        <v>109</v>
      </c>
      <c r="AO15" s="155">
        <f>DIRECCIONALIDAD!J18/100</f>
        <v>1.2903225806451613E-2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151</v>
      </c>
      <c r="B16" s="161">
        <f>MAX(B14:K14)</f>
        <v>827</v>
      </c>
      <c r="C16" s="152" t="s">
        <v>107</v>
      </c>
      <c r="D16" s="162">
        <f>+B16*D15</f>
        <v>127.15252152521525</v>
      </c>
      <c r="E16" s="152"/>
      <c r="F16" s="152" t="s">
        <v>108</v>
      </c>
      <c r="G16" s="162">
        <f>+B16*G15</f>
        <v>685.60639606396057</v>
      </c>
      <c r="H16" s="152"/>
      <c r="I16" s="152" t="s">
        <v>109</v>
      </c>
      <c r="J16" s="162">
        <f>+B16*J15</f>
        <v>14.241082410824108</v>
      </c>
      <c r="K16" s="154"/>
      <c r="L16" s="148"/>
      <c r="M16" s="161">
        <f>MAX(M14:AB14)</f>
        <v>850</v>
      </c>
      <c r="N16" s="152"/>
      <c r="O16" s="152" t="s">
        <v>107</v>
      </c>
      <c r="P16" s="163">
        <f>+M16*P15</f>
        <v>162.4203821656051</v>
      </c>
      <c r="Q16" s="152"/>
      <c r="R16" s="152"/>
      <c r="S16" s="152"/>
      <c r="T16" s="152" t="s">
        <v>108</v>
      </c>
      <c r="U16" s="163">
        <f>+M16*U15</f>
        <v>676.75159235668798</v>
      </c>
      <c r="V16" s="152"/>
      <c r="W16" s="152"/>
      <c r="X16" s="152"/>
      <c r="Y16" s="152" t="s">
        <v>109</v>
      </c>
      <c r="Z16" s="163">
        <f>+M16*Z15</f>
        <v>10.828025477707008</v>
      </c>
      <c r="AA16" s="152"/>
      <c r="AB16" s="154"/>
      <c r="AC16" s="148"/>
      <c r="AD16" s="161">
        <f>MAX(AD14:AO14)</f>
        <v>763</v>
      </c>
      <c r="AE16" s="152" t="s">
        <v>107</v>
      </c>
      <c r="AF16" s="162">
        <f>+AD16*AF15</f>
        <v>108.29677419354839</v>
      </c>
      <c r="AG16" s="152"/>
      <c r="AH16" s="152"/>
      <c r="AI16" s="152"/>
      <c r="AJ16" s="152" t="s">
        <v>108</v>
      </c>
      <c r="AK16" s="162">
        <f>+AD16*AK15</f>
        <v>644.85806451612905</v>
      </c>
      <c r="AL16" s="152"/>
      <c r="AM16" s="152"/>
      <c r="AN16" s="152" t="s">
        <v>109</v>
      </c>
      <c r="AO16" s="164">
        <f>+AD16*AO15</f>
        <v>9.8451612903225811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1" t="s">
        <v>103</v>
      </c>
      <c r="U17" s="241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50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50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0</v>
      </c>
      <c r="F19" s="149">
        <f t="shared" ref="F19:K19" si="9">C18+D18+E18+F18</f>
        <v>0</v>
      </c>
      <c r="G19" s="149">
        <f t="shared" si="9"/>
        <v>0</v>
      </c>
      <c r="H19" s="149">
        <f t="shared" si="9"/>
        <v>0</v>
      </c>
      <c r="I19" s="149">
        <f t="shared" si="9"/>
        <v>0</v>
      </c>
      <c r="J19" s="149">
        <f t="shared" si="9"/>
        <v>0</v>
      </c>
      <c r="K19" s="149">
        <f t="shared" si="9"/>
        <v>0</v>
      </c>
      <c r="L19" s="150"/>
      <c r="M19" s="149"/>
      <c r="N19" s="149"/>
      <c r="O19" s="149"/>
      <c r="P19" s="149">
        <f>M18+N18+O18+P18</f>
        <v>0</v>
      </c>
      <c r="Q19" s="149">
        <f t="shared" ref="Q19:AB19" si="10">N18+O18+P18+Q18</f>
        <v>0</v>
      </c>
      <c r="R19" s="149">
        <f t="shared" si="10"/>
        <v>0</v>
      </c>
      <c r="S19" s="149">
        <f t="shared" si="10"/>
        <v>0</v>
      </c>
      <c r="T19" s="149">
        <f t="shared" si="10"/>
        <v>0</v>
      </c>
      <c r="U19" s="149">
        <f t="shared" si="10"/>
        <v>0</v>
      </c>
      <c r="V19" s="149">
        <f t="shared" si="10"/>
        <v>0</v>
      </c>
      <c r="W19" s="149">
        <f t="shared" si="10"/>
        <v>0</v>
      </c>
      <c r="X19" s="149">
        <f t="shared" si="10"/>
        <v>0</v>
      </c>
      <c r="Y19" s="149">
        <f t="shared" si="10"/>
        <v>0</v>
      </c>
      <c r="Z19" s="149">
        <f t="shared" si="10"/>
        <v>0</v>
      </c>
      <c r="AA19" s="149">
        <f t="shared" si="10"/>
        <v>0</v>
      </c>
      <c r="AB19" s="149">
        <f t="shared" si="10"/>
        <v>0</v>
      </c>
      <c r="AC19" s="150"/>
      <c r="AD19" s="149"/>
      <c r="AE19" s="149"/>
      <c r="AF19" s="149"/>
      <c r="AG19" s="149">
        <f>AD18+AE18+AF18+AG18</f>
        <v>0</v>
      </c>
      <c r="AH19" s="149">
        <f t="shared" ref="AH19:AO19" si="11">AE18+AF18+AG18+AH18</f>
        <v>0</v>
      </c>
      <c r="AI19" s="149">
        <f t="shared" si="11"/>
        <v>0</v>
      </c>
      <c r="AJ19" s="149">
        <f t="shared" si="11"/>
        <v>0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E28</f>
        <v>522.5</v>
      </c>
      <c r="AV19" s="101">
        <f t="shared" si="12"/>
        <v>519.5</v>
      </c>
      <c r="AW19" s="101">
        <f t="shared" si="12"/>
        <v>506</v>
      </c>
      <c r="AX19" s="101">
        <f t="shared" si="12"/>
        <v>480.5</v>
      </c>
      <c r="AY19" s="101">
        <f t="shared" si="12"/>
        <v>483</v>
      </c>
      <c r="AZ19" s="101">
        <f t="shared" si="12"/>
        <v>504.5</v>
      </c>
      <c r="BA19" s="101">
        <f t="shared" si="12"/>
        <v>507.5</v>
      </c>
      <c r="BB19" s="101"/>
      <c r="BC19" s="101"/>
      <c r="BD19" s="101"/>
      <c r="BE19" s="101">
        <f t="shared" ref="BE19:BQ19" si="13">P28</f>
        <v>512.5</v>
      </c>
      <c r="BF19" s="101">
        <f t="shared" si="13"/>
        <v>519</v>
      </c>
      <c r="BG19" s="101">
        <f t="shared" si="13"/>
        <v>533</v>
      </c>
      <c r="BH19" s="101">
        <f t="shared" si="13"/>
        <v>513</v>
      </c>
      <c r="BI19" s="101">
        <f t="shared" si="13"/>
        <v>514</v>
      </c>
      <c r="BJ19" s="101">
        <f t="shared" si="13"/>
        <v>502.5</v>
      </c>
      <c r="BK19" s="101">
        <f t="shared" si="13"/>
        <v>475.5</v>
      </c>
      <c r="BL19" s="101">
        <f t="shared" si="13"/>
        <v>461</v>
      </c>
      <c r="BM19" s="101">
        <f t="shared" si="13"/>
        <v>433.5</v>
      </c>
      <c r="BN19" s="101">
        <f t="shared" si="13"/>
        <v>407</v>
      </c>
      <c r="BO19" s="101">
        <f t="shared" si="13"/>
        <v>402</v>
      </c>
      <c r="BP19" s="101">
        <f t="shared" si="13"/>
        <v>408</v>
      </c>
      <c r="BQ19" s="101">
        <f t="shared" si="13"/>
        <v>402.5</v>
      </c>
      <c r="BR19" s="101"/>
      <c r="BS19" s="101"/>
      <c r="BT19" s="101"/>
      <c r="BU19" s="101">
        <f t="shared" ref="BU19:CC19" si="14">AG28</f>
        <v>506</v>
      </c>
      <c r="BV19" s="101">
        <f t="shared" si="14"/>
        <v>381</v>
      </c>
      <c r="BW19" s="101">
        <f t="shared" si="14"/>
        <v>272.5</v>
      </c>
      <c r="BX19" s="101">
        <f t="shared" si="14"/>
        <v>135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</v>
      </c>
      <c r="H20" s="152"/>
      <c r="I20" s="152" t="s">
        <v>109</v>
      </c>
      <c r="J20" s="153">
        <f>DIRECCIONALIDAD!J21/100</f>
        <v>0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</v>
      </c>
      <c r="V20" s="152"/>
      <c r="W20" s="152"/>
      <c r="X20" s="152"/>
      <c r="Y20" s="152" t="s">
        <v>109</v>
      </c>
      <c r="Z20" s="153">
        <f>DIRECCIONALIDAD!J24/100</f>
        <v>0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</v>
      </c>
      <c r="AL20" s="152"/>
      <c r="AM20" s="152"/>
      <c r="AN20" s="152" t="s">
        <v>109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E23</f>
        <v>138</v>
      </c>
      <c r="AV20" s="92">
        <f t="shared" si="15"/>
        <v>172.5</v>
      </c>
      <c r="AW20" s="92">
        <f t="shared" si="15"/>
        <v>188.5</v>
      </c>
      <c r="AX20" s="92">
        <f t="shared" si="15"/>
        <v>196.5</v>
      </c>
      <c r="AY20" s="92">
        <f t="shared" si="15"/>
        <v>208.5</v>
      </c>
      <c r="AZ20" s="92">
        <f t="shared" si="15"/>
        <v>192.5</v>
      </c>
      <c r="BA20" s="92">
        <f t="shared" si="15"/>
        <v>187.5</v>
      </c>
      <c r="BB20" s="92"/>
      <c r="BC20" s="92"/>
      <c r="BD20" s="92"/>
      <c r="BE20" s="92">
        <f t="shared" ref="BE20:BQ20" si="16">P23</f>
        <v>207</v>
      </c>
      <c r="BF20" s="92">
        <f t="shared" si="16"/>
        <v>222.5</v>
      </c>
      <c r="BG20" s="92">
        <f t="shared" si="16"/>
        <v>221</v>
      </c>
      <c r="BH20" s="92">
        <f t="shared" si="16"/>
        <v>219</v>
      </c>
      <c r="BI20" s="92">
        <f t="shared" si="16"/>
        <v>230</v>
      </c>
      <c r="BJ20" s="92">
        <f t="shared" si="16"/>
        <v>228.5</v>
      </c>
      <c r="BK20" s="92">
        <f t="shared" si="16"/>
        <v>219</v>
      </c>
      <c r="BL20" s="92">
        <f t="shared" si="16"/>
        <v>199.5</v>
      </c>
      <c r="BM20" s="92">
        <f t="shared" si="16"/>
        <v>194.5</v>
      </c>
      <c r="BN20" s="92">
        <f t="shared" si="16"/>
        <v>192.5</v>
      </c>
      <c r="BO20" s="92">
        <f t="shared" si="16"/>
        <v>202.5</v>
      </c>
      <c r="BP20" s="92">
        <f t="shared" si="16"/>
        <v>226.5</v>
      </c>
      <c r="BQ20" s="92">
        <f t="shared" si="16"/>
        <v>228.5</v>
      </c>
      <c r="BR20" s="92"/>
      <c r="BS20" s="92"/>
      <c r="BT20" s="92"/>
      <c r="BU20" s="92">
        <f t="shared" ref="BU20:CC20" si="17">AG23</f>
        <v>183.5</v>
      </c>
      <c r="BV20" s="92">
        <f t="shared" si="17"/>
        <v>135.5</v>
      </c>
      <c r="BW20" s="92">
        <f t="shared" si="17"/>
        <v>95.5</v>
      </c>
      <c r="BX20" s="92">
        <f t="shared" si="17"/>
        <v>49.5</v>
      </c>
      <c r="BY20" s="92">
        <f t="shared" si="17"/>
        <v>0</v>
      </c>
      <c r="BZ20" s="92">
        <f t="shared" si="17"/>
        <v>0</v>
      </c>
      <c r="CA20" s="92">
        <f t="shared" si="17"/>
        <v>0</v>
      </c>
      <c r="CB20" s="92">
        <f t="shared" si="17"/>
        <v>0</v>
      </c>
      <c r="CC20" s="92">
        <f t="shared" si="17"/>
        <v>0</v>
      </c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1" t="s">
        <v>103</v>
      </c>
      <c r="U21" s="241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1384</v>
      </c>
      <c r="AV21" s="92">
        <f t="shared" si="18"/>
        <v>1474.5</v>
      </c>
      <c r="AW21" s="92">
        <f t="shared" si="18"/>
        <v>1521.5</v>
      </c>
      <c r="AX21" s="92">
        <f t="shared" si="18"/>
        <v>1494</v>
      </c>
      <c r="AY21" s="92">
        <f t="shared" si="18"/>
        <v>1503</v>
      </c>
      <c r="AZ21" s="92">
        <f t="shared" si="18"/>
        <v>1484</v>
      </c>
      <c r="BA21" s="92">
        <f t="shared" si="18"/>
        <v>1480.5</v>
      </c>
      <c r="BB21" s="92"/>
      <c r="BC21" s="92"/>
      <c r="BD21" s="92"/>
      <c r="BE21" s="92">
        <f t="shared" ref="BE21:BQ21" si="19">P33</f>
        <v>1505.5</v>
      </c>
      <c r="BF21" s="92">
        <f t="shared" si="19"/>
        <v>1577.5</v>
      </c>
      <c r="BG21" s="92">
        <f t="shared" si="19"/>
        <v>1604</v>
      </c>
      <c r="BH21" s="92">
        <f t="shared" si="19"/>
        <v>1546.5</v>
      </c>
      <c r="BI21" s="92">
        <f t="shared" si="19"/>
        <v>1510.5</v>
      </c>
      <c r="BJ21" s="92">
        <f t="shared" si="19"/>
        <v>1427</v>
      </c>
      <c r="BK21" s="92">
        <f t="shared" si="19"/>
        <v>1314.5</v>
      </c>
      <c r="BL21" s="92">
        <f t="shared" si="19"/>
        <v>1244</v>
      </c>
      <c r="BM21" s="92">
        <f t="shared" si="19"/>
        <v>1198</v>
      </c>
      <c r="BN21" s="92">
        <f t="shared" si="19"/>
        <v>1173.5</v>
      </c>
      <c r="BO21" s="92">
        <f t="shared" si="19"/>
        <v>1211.5</v>
      </c>
      <c r="BP21" s="92">
        <f t="shared" si="19"/>
        <v>1281</v>
      </c>
      <c r="BQ21" s="92">
        <f t="shared" si="19"/>
        <v>1314.5</v>
      </c>
      <c r="BR21" s="92"/>
      <c r="BS21" s="92"/>
      <c r="BT21" s="92"/>
      <c r="BU21" s="92">
        <f t="shared" ref="BU21:CC21" si="20">AG33</f>
        <v>1452.5</v>
      </c>
      <c r="BV21" s="92">
        <f t="shared" si="20"/>
        <v>1102</v>
      </c>
      <c r="BW21" s="92">
        <f t="shared" si="20"/>
        <v>754</v>
      </c>
      <c r="BX21" s="92">
        <f t="shared" si="20"/>
        <v>368</v>
      </c>
      <c r="BY21" s="92">
        <f t="shared" si="20"/>
        <v>0</v>
      </c>
      <c r="BZ21" s="92">
        <f t="shared" si="20"/>
        <v>0</v>
      </c>
      <c r="CA21" s="92">
        <f t="shared" si="20"/>
        <v>0</v>
      </c>
      <c r="CB21" s="92">
        <f t="shared" si="20"/>
        <v>0</v>
      </c>
      <c r="CC21" s="92">
        <f t="shared" si="20"/>
        <v>0</v>
      </c>
    </row>
    <row r="22" spans="1:81" ht="16.5" customHeight="1" x14ac:dyDescent="0.2">
      <c r="A22" s="100" t="s">
        <v>104</v>
      </c>
      <c r="B22" s="149">
        <f>'G-3'!F10</f>
        <v>29</v>
      </c>
      <c r="C22" s="149">
        <f>'G-3'!F11</f>
        <v>36.5</v>
      </c>
      <c r="D22" s="149">
        <f>'G-3'!F12</f>
        <v>39</v>
      </c>
      <c r="E22" s="149">
        <f>'G-3'!F13</f>
        <v>33.5</v>
      </c>
      <c r="F22" s="149">
        <f>'G-3'!F14</f>
        <v>63.5</v>
      </c>
      <c r="G22" s="149">
        <f>'G-3'!F15</f>
        <v>52.5</v>
      </c>
      <c r="H22" s="149">
        <f>'G-3'!F16</f>
        <v>47</v>
      </c>
      <c r="I22" s="149">
        <f>'G-3'!F17</f>
        <v>45.5</v>
      </c>
      <c r="J22" s="149">
        <f>'G-3'!F18</f>
        <v>47.5</v>
      </c>
      <c r="K22" s="149">
        <f>'G-3'!F19</f>
        <v>47.5</v>
      </c>
      <c r="L22" s="150"/>
      <c r="M22" s="149">
        <f>'G-3'!F20</f>
        <v>39</v>
      </c>
      <c r="N22" s="149">
        <f>'G-3'!F21</f>
        <v>57</v>
      </c>
      <c r="O22" s="149">
        <f>'G-3'!F22</f>
        <v>61</v>
      </c>
      <c r="P22" s="149">
        <f>'G-3'!M10</f>
        <v>50</v>
      </c>
      <c r="Q22" s="149">
        <f>'G-3'!M11</f>
        <v>54.5</v>
      </c>
      <c r="R22" s="149">
        <f>'G-3'!M12</f>
        <v>55.5</v>
      </c>
      <c r="S22" s="149">
        <f>'G-3'!M13</f>
        <v>59</v>
      </c>
      <c r="T22" s="149">
        <f>'G-3'!M14</f>
        <v>61</v>
      </c>
      <c r="U22" s="149">
        <f>'G-3'!M15</f>
        <v>53</v>
      </c>
      <c r="V22" s="149">
        <f>'G-3'!M16</f>
        <v>46</v>
      </c>
      <c r="W22" s="149">
        <f>'G-3'!M17</f>
        <v>39.5</v>
      </c>
      <c r="X22" s="149">
        <f>'G-3'!M18</f>
        <v>56</v>
      </c>
      <c r="Y22" s="149">
        <f>'G-3'!M19</f>
        <v>51</v>
      </c>
      <c r="Z22" s="149">
        <f>'G-3'!M20</f>
        <v>56</v>
      </c>
      <c r="AA22" s="149">
        <f>'G-3'!M21</f>
        <v>63.5</v>
      </c>
      <c r="AB22" s="149">
        <f>'G-3'!M22</f>
        <v>58</v>
      </c>
      <c r="AC22" s="150"/>
      <c r="AD22" s="149">
        <f>'G-3'!T10</f>
        <v>48</v>
      </c>
      <c r="AE22" s="149">
        <f>'G-3'!T11</f>
        <v>40</v>
      </c>
      <c r="AF22" s="149">
        <f>'G-3'!T12</f>
        <v>46</v>
      </c>
      <c r="AG22" s="149">
        <f>'G-3'!T13</f>
        <v>49.5</v>
      </c>
      <c r="AH22" s="149">
        <f>'G-3'!T14</f>
        <v>0</v>
      </c>
      <c r="AI22" s="149">
        <f>'G-3'!T15</f>
        <v>0</v>
      </c>
      <c r="AJ22" s="149">
        <f>'G-3'!T16</f>
        <v>0</v>
      </c>
      <c r="AK22" s="149">
        <f>'G-3'!T17</f>
        <v>0</v>
      </c>
      <c r="AL22" s="149">
        <f>'G-3'!T18</f>
        <v>0</v>
      </c>
      <c r="AM22" s="149">
        <f>'G-3'!T19</f>
        <v>0</v>
      </c>
      <c r="AN22" s="149">
        <f>'G-3'!T20</f>
        <v>0</v>
      </c>
      <c r="AO22" s="149">
        <f>'G-3'!T21</f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105</v>
      </c>
      <c r="B23" s="149"/>
      <c r="C23" s="149"/>
      <c r="D23" s="149"/>
      <c r="E23" s="149">
        <f>B22+C22+D22+E22</f>
        <v>138</v>
      </c>
      <c r="F23" s="149">
        <f t="shared" ref="F23:K23" si="21">C22+D22+E22+F22</f>
        <v>172.5</v>
      </c>
      <c r="G23" s="149">
        <f t="shared" si="21"/>
        <v>188.5</v>
      </c>
      <c r="H23" s="149">
        <f t="shared" si="21"/>
        <v>196.5</v>
      </c>
      <c r="I23" s="149">
        <f t="shared" si="21"/>
        <v>208.5</v>
      </c>
      <c r="J23" s="149">
        <f t="shared" si="21"/>
        <v>192.5</v>
      </c>
      <c r="K23" s="149">
        <f t="shared" si="21"/>
        <v>187.5</v>
      </c>
      <c r="L23" s="150"/>
      <c r="M23" s="149"/>
      <c r="N23" s="149"/>
      <c r="O23" s="149"/>
      <c r="P23" s="149">
        <f>M22+N22+O22+P22</f>
        <v>207</v>
      </c>
      <c r="Q23" s="149">
        <f t="shared" ref="Q23:AB23" si="22">N22+O22+P22+Q22</f>
        <v>222.5</v>
      </c>
      <c r="R23" s="149">
        <f t="shared" si="22"/>
        <v>221</v>
      </c>
      <c r="S23" s="149">
        <f t="shared" si="22"/>
        <v>219</v>
      </c>
      <c r="T23" s="149">
        <f t="shared" si="22"/>
        <v>230</v>
      </c>
      <c r="U23" s="149">
        <f t="shared" si="22"/>
        <v>228.5</v>
      </c>
      <c r="V23" s="149">
        <f t="shared" si="22"/>
        <v>219</v>
      </c>
      <c r="W23" s="149">
        <f t="shared" si="22"/>
        <v>199.5</v>
      </c>
      <c r="X23" s="149">
        <f t="shared" si="22"/>
        <v>194.5</v>
      </c>
      <c r="Y23" s="149">
        <f t="shared" si="22"/>
        <v>192.5</v>
      </c>
      <c r="Z23" s="149">
        <f t="shared" si="22"/>
        <v>202.5</v>
      </c>
      <c r="AA23" s="149">
        <f t="shared" si="22"/>
        <v>226.5</v>
      </c>
      <c r="AB23" s="149">
        <f t="shared" si="22"/>
        <v>228.5</v>
      </c>
      <c r="AC23" s="150"/>
      <c r="AD23" s="149"/>
      <c r="AE23" s="149"/>
      <c r="AF23" s="149"/>
      <c r="AG23" s="149">
        <f>AD22+AE22+AF22+AG22</f>
        <v>183.5</v>
      </c>
      <c r="AH23" s="149">
        <f t="shared" ref="AH23:AO23" si="23">AE22+AF22+AG22+AH22</f>
        <v>135.5</v>
      </c>
      <c r="AI23" s="149">
        <f t="shared" si="23"/>
        <v>95.5</v>
      </c>
      <c r="AJ23" s="149">
        <f t="shared" si="23"/>
        <v>49.5</v>
      </c>
      <c r="AK23" s="149">
        <f t="shared" si="23"/>
        <v>0</v>
      </c>
      <c r="AL23" s="149">
        <f t="shared" si="23"/>
        <v>0</v>
      </c>
      <c r="AM23" s="149">
        <f t="shared" si="23"/>
        <v>0</v>
      </c>
      <c r="AN23" s="149">
        <f t="shared" si="23"/>
        <v>0</v>
      </c>
      <c r="AO23" s="149">
        <f t="shared" si="23"/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106</v>
      </c>
      <c r="B24" s="151"/>
      <c r="C24" s="152" t="s">
        <v>107</v>
      </c>
      <c r="D24" s="153">
        <f>DIRECCIONALIDAD!J28/100</f>
        <v>0</v>
      </c>
      <c r="E24" s="152"/>
      <c r="F24" s="152" t="s">
        <v>108</v>
      </c>
      <c r="G24" s="153">
        <f>DIRECCIONALIDAD!J29/100</f>
        <v>0.875</v>
      </c>
      <c r="H24" s="152"/>
      <c r="I24" s="152" t="s">
        <v>109</v>
      </c>
      <c r="J24" s="153">
        <f>DIRECCIONALIDAD!J30/100</f>
        <v>0.125</v>
      </c>
      <c r="K24" s="154"/>
      <c r="L24" s="148"/>
      <c r="M24" s="151"/>
      <c r="N24" s="152"/>
      <c r="O24" s="152" t="s">
        <v>107</v>
      </c>
      <c r="P24" s="153">
        <f>DIRECCIONALIDAD!J31/100</f>
        <v>0</v>
      </c>
      <c r="Q24" s="152"/>
      <c r="R24" s="152"/>
      <c r="S24" s="152"/>
      <c r="T24" s="152" t="s">
        <v>108</v>
      </c>
      <c r="U24" s="153">
        <f>DIRECCIONALIDAD!J32/100</f>
        <v>0.75875486381322954</v>
      </c>
      <c r="V24" s="152"/>
      <c r="W24" s="152"/>
      <c r="X24" s="152"/>
      <c r="Y24" s="152" t="s">
        <v>109</v>
      </c>
      <c r="Z24" s="153">
        <f>DIRECCIONALIDAD!J33/100</f>
        <v>0.24124513618677043</v>
      </c>
      <c r="AA24" s="152"/>
      <c r="AB24" s="152"/>
      <c r="AC24" s="148"/>
      <c r="AD24" s="151"/>
      <c r="AE24" s="152" t="s">
        <v>107</v>
      </c>
      <c r="AF24" s="153">
        <f>DIRECCIONALIDAD!J34/100</f>
        <v>0</v>
      </c>
      <c r="AG24" s="152"/>
      <c r="AH24" s="152"/>
      <c r="AI24" s="152"/>
      <c r="AJ24" s="152" t="s">
        <v>108</v>
      </c>
      <c r="AK24" s="153">
        <f>DIRECCIONALIDAD!J35/100</f>
        <v>0.8481675392670156</v>
      </c>
      <c r="AL24" s="152"/>
      <c r="AM24" s="152"/>
      <c r="AN24" s="152" t="s">
        <v>109</v>
      </c>
      <c r="AO24" s="153">
        <f>DIRECCIONALIDAD!J36/100</f>
        <v>0.15183246073298429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0" t="s">
        <v>151</v>
      </c>
      <c r="B25" s="161">
        <f>MAX(B23:K23)</f>
        <v>208.5</v>
      </c>
      <c r="C25" s="152" t="s">
        <v>107</v>
      </c>
      <c r="D25" s="162">
        <f>+B25*D24</f>
        <v>0</v>
      </c>
      <c r="E25" s="152"/>
      <c r="F25" s="152" t="s">
        <v>108</v>
      </c>
      <c r="G25" s="162">
        <f>+B25*G24</f>
        <v>182.4375</v>
      </c>
      <c r="H25" s="152"/>
      <c r="I25" s="152" t="s">
        <v>109</v>
      </c>
      <c r="J25" s="162">
        <f>+B25*J24</f>
        <v>26.0625</v>
      </c>
      <c r="K25" s="154"/>
      <c r="L25" s="148"/>
      <c r="M25" s="161">
        <f>MAX(M23:AB23)</f>
        <v>230</v>
      </c>
      <c r="N25" s="152"/>
      <c r="O25" s="152" t="s">
        <v>107</v>
      </c>
      <c r="P25" s="163">
        <f>+M25*P24</f>
        <v>0</v>
      </c>
      <c r="Q25" s="152"/>
      <c r="R25" s="152"/>
      <c r="S25" s="152"/>
      <c r="T25" s="152" t="s">
        <v>108</v>
      </c>
      <c r="U25" s="163">
        <f>+M25*U24</f>
        <v>174.51361867704279</v>
      </c>
      <c r="V25" s="152"/>
      <c r="W25" s="152"/>
      <c r="X25" s="152"/>
      <c r="Y25" s="152" t="s">
        <v>109</v>
      </c>
      <c r="Z25" s="163">
        <f>+M25*Z24</f>
        <v>55.4863813229572</v>
      </c>
      <c r="AA25" s="152"/>
      <c r="AB25" s="154"/>
      <c r="AC25" s="148"/>
      <c r="AD25" s="161">
        <f>MAX(AD23:AO23)</f>
        <v>183.5</v>
      </c>
      <c r="AE25" s="152" t="s">
        <v>107</v>
      </c>
      <c r="AF25" s="162">
        <f>+AD25*AF24</f>
        <v>0</v>
      </c>
      <c r="AG25" s="152"/>
      <c r="AH25" s="152"/>
      <c r="AI25" s="152"/>
      <c r="AJ25" s="152" t="s">
        <v>108</v>
      </c>
      <c r="AK25" s="162">
        <f>+AD25*AK24</f>
        <v>155.63874345549738</v>
      </c>
      <c r="AL25" s="152"/>
      <c r="AM25" s="152"/>
      <c r="AN25" s="152" t="s">
        <v>109</v>
      </c>
      <c r="AO25" s="164">
        <f>+AD25*AO24</f>
        <v>27.861256544502616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1" t="s">
        <v>103</v>
      </c>
      <c r="U26" s="241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104</v>
      </c>
      <c r="B27" s="149">
        <f>'G-4'!F10</f>
        <v>107.5</v>
      </c>
      <c r="C27" s="149">
        <f>'G-4'!F11</f>
        <v>143</v>
      </c>
      <c r="D27" s="149">
        <f>'G-4'!F12</f>
        <v>147</v>
      </c>
      <c r="E27" s="149">
        <f>'G-4'!F13</f>
        <v>125</v>
      </c>
      <c r="F27" s="149">
        <f>'G-4'!F14</f>
        <v>104.5</v>
      </c>
      <c r="G27" s="149">
        <f>'G-4'!F15</f>
        <v>129.5</v>
      </c>
      <c r="H27" s="149">
        <f>'G-4'!F16</f>
        <v>121.5</v>
      </c>
      <c r="I27" s="149">
        <f>'G-4'!F17</f>
        <v>127.5</v>
      </c>
      <c r="J27" s="149">
        <f>'G-4'!F18</f>
        <v>126</v>
      </c>
      <c r="K27" s="149">
        <f>'G-4'!F19</f>
        <v>132.5</v>
      </c>
      <c r="L27" s="150"/>
      <c r="M27" s="149">
        <f>'G-4'!F20</f>
        <v>127</v>
      </c>
      <c r="N27" s="149">
        <f>'G-4'!F21</f>
        <v>117.5</v>
      </c>
      <c r="O27" s="149">
        <f>'G-4'!F22</f>
        <v>141</v>
      </c>
      <c r="P27" s="149">
        <f>'G-4'!M10</f>
        <v>127</v>
      </c>
      <c r="Q27" s="149">
        <f>'G-4'!M11</f>
        <v>133.5</v>
      </c>
      <c r="R27" s="149">
        <f>'G-4'!M12</f>
        <v>131.5</v>
      </c>
      <c r="S27" s="149">
        <f>'G-4'!M13</f>
        <v>121</v>
      </c>
      <c r="T27" s="149">
        <f>'G-4'!M14</f>
        <v>128</v>
      </c>
      <c r="U27" s="149">
        <f>'G-4'!M15</f>
        <v>122</v>
      </c>
      <c r="V27" s="149">
        <f>'G-4'!M16</f>
        <v>104.5</v>
      </c>
      <c r="W27" s="149">
        <f>'G-4'!M17</f>
        <v>106.5</v>
      </c>
      <c r="X27" s="149">
        <f>'G-4'!M18</f>
        <v>100.5</v>
      </c>
      <c r="Y27" s="149">
        <f>'G-4'!M19</f>
        <v>95.5</v>
      </c>
      <c r="Z27" s="149">
        <f>'G-4'!M20</f>
        <v>99.5</v>
      </c>
      <c r="AA27" s="149">
        <f>'G-4'!M21</f>
        <v>112.5</v>
      </c>
      <c r="AB27" s="149">
        <f>'G-4'!M22</f>
        <v>95</v>
      </c>
      <c r="AC27" s="150"/>
      <c r="AD27" s="149">
        <f>'G-4'!T10</f>
        <v>125</v>
      </c>
      <c r="AE27" s="149">
        <f>'G-4'!T11</f>
        <v>108.5</v>
      </c>
      <c r="AF27" s="149">
        <f>'G-4'!T12</f>
        <v>137.5</v>
      </c>
      <c r="AG27" s="149">
        <f>'G-4'!T13</f>
        <v>135</v>
      </c>
      <c r="AH27" s="149">
        <f>'G-4'!T14</f>
        <v>0</v>
      </c>
      <c r="AI27" s="149">
        <f>'G-4'!T15</f>
        <v>0</v>
      </c>
      <c r="AJ27" s="149">
        <f>'G-4'!T16</f>
        <v>0</v>
      </c>
      <c r="AK27" s="149">
        <f>'G-4'!T17</f>
        <v>0</v>
      </c>
      <c r="AL27" s="149">
        <f>'G-4'!T18</f>
        <v>0</v>
      </c>
      <c r="AM27" s="149">
        <f>'G-4'!T19</f>
        <v>0</v>
      </c>
      <c r="AN27" s="149">
        <f>'G-4'!T20</f>
        <v>0</v>
      </c>
      <c r="AO27" s="149">
        <f>'G-4'!T21</f>
        <v>0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105</v>
      </c>
      <c r="B28" s="149"/>
      <c r="C28" s="149"/>
      <c r="D28" s="149"/>
      <c r="E28" s="149">
        <f>B27+C27+D27+E27</f>
        <v>522.5</v>
      </c>
      <c r="F28" s="149">
        <f t="shared" ref="F28:K28" si="24">C27+D27+E27+F27</f>
        <v>519.5</v>
      </c>
      <c r="G28" s="149">
        <f t="shared" si="24"/>
        <v>506</v>
      </c>
      <c r="H28" s="149">
        <f t="shared" si="24"/>
        <v>480.5</v>
      </c>
      <c r="I28" s="149">
        <f t="shared" si="24"/>
        <v>483</v>
      </c>
      <c r="J28" s="149">
        <f t="shared" si="24"/>
        <v>504.5</v>
      </c>
      <c r="K28" s="149">
        <f t="shared" si="24"/>
        <v>507.5</v>
      </c>
      <c r="L28" s="150"/>
      <c r="M28" s="149"/>
      <c r="N28" s="149"/>
      <c r="O28" s="149"/>
      <c r="P28" s="149">
        <f>M27+N27+O27+P27</f>
        <v>512.5</v>
      </c>
      <c r="Q28" s="149">
        <f t="shared" ref="Q28:AB28" si="25">N27+O27+P27+Q27</f>
        <v>519</v>
      </c>
      <c r="R28" s="149">
        <f t="shared" si="25"/>
        <v>533</v>
      </c>
      <c r="S28" s="149">
        <f t="shared" si="25"/>
        <v>513</v>
      </c>
      <c r="T28" s="149">
        <f t="shared" si="25"/>
        <v>514</v>
      </c>
      <c r="U28" s="149">
        <f t="shared" si="25"/>
        <v>502.5</v>
      </c>
      <c r="V28" s="149">
        <f t="shared" si="25"/>
        <v>475.5</v>
      </c>
      <c r="W28" s="149">
        <f t="shared" si="25"/>
        <v>461</v>
      </c>
      <c r="X28" s="149">
        <f t="shared" si="25"/>
        <v>433.5</v>
      </c>
      <c r="Y28" s="149">
        <f t="shared" si="25"/>
        <v>407</v>
      </c>
      <c r="Z28" s="149">
        <f t="shared" si="25"/>
        <v>402</v>
      </c>
      <c r="AA28" s="149">
        <f t="shared" si="25"/>
        <v>408</v>
      </c>
      <c r="AB28" s="149">
        <f t="shared" si="25"/>
        <v>402.5</v>
      </c>
      <c r="AC28" s="150"/>
      <c r="AD28" s="149"/>
      <c r="AE28" s="149"/>
      <c r="AF28" s="149"/>
      <c r="AG28" s="149">
        <f>AD27+AE27+AF27+AG27</f>
        <v>506</v>
      </c>
      <c r="AH28" s="149">
        <f t="shared" ref="AH28:AO28" si="26">AE27+AF27+AG27+AH27</f>
        <v>381</v>
      </c>
      <c r="AI28" s="149">
        <f t="shared" si="26"/>
        <v>272.5</v>
      </c>
      <c r="AJ28" s="149">
        <f t="shared" si="26"/>
        <v>135</v>
      </c>
      <c r="AK28" s="149">
        <f t="shared" si="26"/>
        <v>0</v>
      </c>
      <c r="AL28" s="149">
        <f t="shared" si="26"/>
        <v>0</v>
      </c>
      <c r="AM28" s="149">
        <f t="shared" si="26"/>
        <v>0</v>
      </c>
      <c r="AN28" s="149">
        <f t="shared" si="26"/>
        <v>0</v>
      </c>
      <c r="AO28" s="149">
        <f t="shared" si="26"/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106</v>
      </c>
      <c r="B29" s="151"/>
      <c r="C29" s="152" t="s">
        <v>107</v>
      </c>
      <c r="D29" s="153">
        <f>DIRECCIONALIDAD!J37/100</f>
        <v>0.2200392927308448</v>
      </c>
      <c r="E29" s="152"/>
      <c r="F29" s="152" t="s">
        <v>108</v>
      </c>
      <c r="G29" s="153">
        <f>DIRECCIONALIDAD!J38/100</f>
        <v>0.77996070726915523</v>
      </c>
      <c r="H29" s="152"/>
      <c r="I29" s="152" t="s">
        <v>109</v>
      </c>
      <c r="J29" s="153">
        <f>DIRECCIONALIDAD!J39/100</f>
        <v>0</v>
      </c>
      <c r="K29" s="154"/>
      <c r="L29" s="148"/>
      <c r="M29" s="151"/>
      <c r="N29" s="152"/>
      <c r="O29" s="152" t="s">
        <v>107</v>
      </c>
      <c r="P29" s="153">
        <f>DIRECCIONALIDAD!J40/100</f>
        <v>0.19277108433734941</v>
      </c>
      <c r="Q29" s="152"/>
      <c r="R29" s="152"/>
      <c r="S29" s="152"/>
      <c r="T29" s="152" t="s">
        <v>108</v>
      </c>
      <c r="U29" s="153">
        <f>DIRECCIONALIDAD!J41/100</f>
        <v>0.80722891566265065</v>
      </c>
      <c r="V29" s="152"/>
      <c r="W29" s="152"/>
      <c r="X29" s="152"/>
      <c r="Y29" s="152" t="s">
        <v>109</v>
      </c>
      <c r="Z29" s="153">
        <f>DIRECCIONALIDAD!J42/100</f>
        <v>0</v>
      </c>
      <c r="AA29" s="152"/>
      <c r="AB29" s="154"/>
      <c r="AC29" s="148"/>
      <c r="AD29" s="151"/>
      <c r="AE29" s="152" t="s">
        <v>107</v>
      </c>
      <c r="AF29" s="153">
        <f>DIRECCIONALIDAD!J43/100</f>
        <v>8.8073394495412849E-2</v>
      </c>
      <c r="AG29" s="152"/>
      <c r="AH29" s="152"/>
      <c r="AI29" s="152"/>
      <c r="AJ29" s="152" t="s">
        <v>108</v>
      </c>
      <c r="AK29" s="153">
        <f>DIRECCIONALIDAD!J44/100</f>
        <v>0.91192660550458715</v>
      </c>
      <c r="AL29" s="152"/>
      <c r="AM29" s="152"/>
      <c r="AN29" s="152" t="s">
        <v>109</v>
      </c>
      <c r="AO29" s="155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60" t="s">
        <v>151</v>
      </c>
      <c r="B30" s="161">
        <f>MAX(B28:K28)</f>
        <v>522.5</v>
      </c>
      <c r="C30" s="152" t="s">
        <v>107</v>
      </c>
      <c r="D30" s="162">
        <f>+B30*D29</f>
        <v>114.97053045186641</v>
      </c>
      <c r="E30" s="152"/>
      <c r="F30" s="152" t="s">
        <v>108</v>
      </c>
      <c r="G30" s="162">
        <f>+B30*G29</f>
        <v>407.52946954813359</v>
      </c>
      <c r="H30" s="152"/>
      <c r="I30" s="152" t="s">
        <v>109</v>
      </c>
      <c r="J30" s="162">
        <f>+B30*J29</f>
        <v>0</v>
      </c>
      <c r="K30" s="154"/>
      <c r="L30" s="148"/>
      <c r="M30" s="161">
        <f>MAX(M28:AB28)</f>
        <v>533</v>
      </c>
      <c r="N30" s="152"/>
      <c r="O30" s="152" t="s">
        <v>107</v>
      </c>
      <c r="P30" s="163">
        <f>+M30*P29</f>
        <v>102.74698795180723</v>
      </c>
      <c r="Q30" s="152"/>
      <c r="R30" s="152"/>
      <c r="S30" s="152"/>
      <c r="T30" s="152" t="s">
        <v>108</v>
      </c>
      <c r="U30" s="163">
        <f>+M30*U29</f>
        <v>430.25301204819277</v>
      </c>
      <c r="V30" s="152"/>
      <c r="W30" s="152"/>
      <c r="X30" s="152"/>
      <c r="Y30" s="152" t="s">
        <v>109</v>
      </c>
      <c r="Z30" s="163">
        <f>+M30*Z29</f>
        <v>0</v>
      </c>
      <c r="AA30" s="152"/>
      <c r="AB30" s="154"/>
      <c r="AC30" s="148"/>
      <c r="AD30" s="161">
        <f>MAX(AD28:AO28)</f>
        <v>506</v>
      </c>
      <c r="AE30" s="152" t="s">
        <v>107</v>
      </c>
      <c r="AF30" s="162">
        <f>+AD30*AF29</f>
        <v>44.565137614678903</v>
      </c>
      <c r="AG30" s="152"/>
      <c r="AH30" s="152"/>
      <c r="AI30" s="152"/>
      <c r="AJ30" s="152" t="s">
        <v>108</v>
      </c>
      <c r="AK30" s="162">
        <f>+AD30*AK29</f>
        <v>461.43486238532108</v>
      </c>
      <c r="AL30" s="152"/>
      <c r="AM30" s="152"/>
      <c r="AN30" s="152" t="s">
        <v>109</v>
      </c>
      <c r="AO30" s="164">
        <f>+AD30*AO29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1" t="s">
        <v>103</v>
      </c>
      <c r="U31" s="241"/>
      <c r="V31" s="147" t="s">
        <v>110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104</v>
      </c>
      <c r="B32" s="149">
        <f>B13+B18+B22+B27</f>
        <v>277.5</v>
      </c>
      <c r="C32" s="149">
        <f t="shared" ref="C32:K32" si="27">C13+C18+C22+C27</f>
        <v>351.5</v>
      </c>
      <c r="D32" s="149">
        <f t="shared" si="27"/>
        <v>403</v>
      </c>
      <c r="E32" s="149">
        <f t="shared" si="27"/>
        <v>352</v>
      </c>
      <c r="F32" s="149">
        <f t="shared" si="27"/>
        <v>368</v>
      </c>
      <c r="G32" s="149">
        <f t="shared" si="27"/>
        <v>398.5</v>
      </c>
      <c r="H32" s="149">
        <f t="shared" si="27"/>
        <v>375.5</v>
      </c>
      <c r="I32" s="149">
        <f t="shared" si="27"/>
        <v>361</v>
      </c>
      <c r="J32" s="149">
        <f t="shared" si="27"/>
        <v>349</v>
      </c>
      <c r="K32" s="149">
        <f t="shared" si="27"/>
        <v>395</v>
      </c>
      <c r="L32" s="150"/>
      <c r="M32" s="149">
        <f>M13+M18+M22+M27</f>
        <v>339.5</v>
      </c>
      <c r="N32" s="149">
        <f t="shared" ref="N32:AB32" si="28">N13+N18+N22+N27</f>
        <v>371</v>
      </c>
      <c r="O32" s="149">
        <f t="shared" si="28"/>
        <v>408.5</v>
      </c>
      <c r="P32" s="149">
        <f t="shared" si="28"/>
        <v>386.5</v>
      </c>
      <c r="Q32" s="149">
        <f t="shared" si="28"/>
        <v>411.5</v>
      </c>
      <c r="R32" s="149">
        <f t="shared" si="28"/>
        <v>397.5</v>
      </c>
      <c r="S32" s="149">
        <f t="shared" si="28"/>
        <v>351</v>
      </c>
      <c r="T32" s="149">
        <f t="shared" si="28"/>
        <v>350.5</v>
      </c>
      <c r="U32" s="149">
        <f t="shared" si="28"/>
        <v>328</v>
      </c>
      <c r="V32" s="149">
        <f t="shared" si="28"/>
        <v>285</v>
      </c>
      <c r="W32" s="149">
        <f t="shared" si="28"/>
        <v>280.5</v>
      </c>
      <c r="X32" s="149">
        <f t="shared" si="28"/>
        <v>304.5</v>
      </c>
      <c r="Y32" s="149">
        <f t="shared" si="28"/>
        <v>303.5</v>
      </c>
      <c r="Z32" s="149">
        <f t="shared" si="28"/>
        <v>323</v>
      </c>
      <c r="AA32" s="149">
        <f t="shared" si="28"/>
        <v>350</v>
      </c>
      <c r="AB32" s="149">
        <f t="shared" si="28"/>
        <v>338</v>
      </c>
      <c r="AC32" s="150"/>
      <c r="AD32" s="149">
        <f>AD13+AD18+AD22+AD27</f>
        <v>350.5</v>
      </c>
      <c r="AE32" s="149">
        <f t="shared" ref="AE32:AO32" si="29">AE13+AE18+AE22+AE27</f>
        <v>348</v>
      </c>
      <c r="AF32" s="149">
        <f t="shared" si="29"/>
        <v>386</v>
      </c>
      <c r="AG32" s="149">
        <f t="shared" si="29"/>
        <v>368</v>
      </c>
      <c r="AH32" s="149">
        <f t="shared" si="29"/>
        <v>0</v>
      </c>
      <c r="AI32" s="149">
        <f t="shared" si="29"/>
        <v>0</v>
      </c>
      <c r="AJ32" s="149">
        <f t="shared" si="29"/>
        <v>0</v>
      </c>
      <c r="AK32" s="149">
        <f t="shared" si="29"/>
        <v>0</v>
      </c>
      <c r="AL32" s="149">
        <f t="shared" si="29"/>
        <v>0</v>
      </c>
      <c r="AM32" s="149">
        <f t="shared" si="29"/>
        <v>0</v>
      </c>
      <c r="AN32" s="149">
        <f t="shared" si="29"/>
        <v>0</v>
      </c>
      <c r="AO32" s="149">
        <f t="shared" si="29"/>
        <v>0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105</v>
      </c>
      <c r="B33" s="149"/>
      <c r="C33" s="149"/>
      <c r="D33" s="149"/>
      <c r="E33" s="149">
        <f>B32+C32+D32+E32</f>
        <v>1384</v>
      </c>
      <c r="F33" s="149">
        <f t="shared" ref="F33:K33" si="30">C32+D32+E32+F32</f>
        <v>1474.5</v>
      </c>
      <c r="G33" s="149">
        <f t="shared" si="30"/>
        <v>1521.5</v>
      </c>
      <c r="H33" s="149">
        <f t="shared" si="30"/>
        <v>1494</v>
      </c>
      <c r="I33" s="149">
        <f t="shared" si="30"/>
        <v>1503</v>
      </c>
      <c r="J33" s="149">
        <f t="shared" si="30"/>
        <v>1484</v>
      </c>
      <c r="K33" s="149">
        <f t="shared" si="30"/>
        <v>1480.5</v>
      </c>
      <c r="L33" s="150"/>
      <c r="M33" s="149"/>
      <c r="N33" s="149"/>
      <c r="O33" s="149"/>
      <c r="P33" s="149">
        <f>M32+N32+O32+P32</f>
        <v>1505.5</v>
      </c>
      <c r="Q33" s="149">
        <f t="shared" ref="Q33:AB33" si="31">N32+O32+P32+Q32</f>
        <v>1577.5</v>
      </c>
      <c r="R33" s="149">
        <f t="shared" si="31"/>
        <v>1604</v>
      </c>
      <c r="S33" s="149">
        <f t="shared" si="31"/>
        <v>1546.5</v>
      </c>
      <c r="T33" s="149">
        <f t="shared" si="31"/>
        <v>1510.5</v>
      </c>
      <c r="U33" s="149">
        <f t="shared" si="31"/>
        <v>1427</v>
      </c>
      <c r="V33" s="149">
        <f t="shared" si="31"/>
        <v>1314.5</v>
      </c>
      <c r="W33" s="149">
        <f t="shared" si="31"/>
        <v>1244</v>
      </c>
      <c r="X33" s="149">
        <f t="shared" si="31"/>
        <v>1198</v>
      </c>
      <c r="Y33" s="149">
        <f t="shared" si="31"/>
        <v>1173.5</v>
      </c>
      <c r="Z33" s="149">
        <f t="shared" si="31"/>
        <v>1211.5</v>
      </c>
      <c r="AA33" s="149">
        <f t="shared" si="31"/>
        <v>1281</v>
      </c>
      <c r="AB33" s="149">
        <f t="shared" si="31"/>
        <v>1314.5</v>
      </c>
      <c r="AC33" s="150"/>
      <c r="AD33" s="149"/>
      <c r="AE33" s="149"/>
      <c r="AF33" s="149"/>
      <c r="AG33" s="149">
        <f>AD32+AE32+AF32+AG32</f>
        <v>1452.5</v>
      </c>
      <c r="AH33" s="149">
        <f t="shared" ref="AH33:AO33" si="32">AE32+AF32+AG32+AH32</f>
        <v>1102</v>
      </c>
      <c r="AI33" s="149">
        <f t="shared" si="32"/>
        <v>754</v>
      </c>
      <c r="AJ33" s="149">
        <f t="shared" si="32"/>
        <v>368</v>
      </c>
      <c r="AK33" s="149">
        <f t="shared" si="32"/>
        <v>0</v>
      </c>
      <c r="AL33" s="149">
        <f t="shared" si="32"/>
        <v>0</v>
      </c>
      <c r="AM33" s="149">
        <f t="shared" si="32"/>
        <v>0</v>
      </c>
      <c r="AN33" s="149">
        <f t="shared" si="32"/>
        <v>0</v>
      </c>
      <c r="AO33" s="149">
        <f t="shared" si="32"/>
        <v>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2"/>
      <c r="R35" s="242"/>
      <c r="S35" s="242"/>
      <c r="T35" s="242"/>
      <c r="U35" s="24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7:U17"/>
    <mergeCell ref="T21:U21"/>
    <mergeCell ref="T26:U26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G-3</vt:lpstr>
      <vt:lpstr>G-4</vt:lpstr>
      <vt:lpstr>G-Totales</vt:lpstr>
      <vt:lpstr>G-8</vt:lpstr>
      <vt:lpstr>DIRECCIONALIDAD</vt:lpstr>
      <vt:lpstr>DIAGRAMA DE VOL</vt:lpstr>
      <vt:lpstr>'G-1'!Área_de_impresión</vt:lpstr>
      <vt:lpstr>'G-3'!Área_de_impresión</vt:lpstr>
      <vt:lpstr>'G-4'!Área_de_impresión</vt:lpstr>
      <vt:lpstr>'G-8'!Área_de_impresión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2016-07-15T21:55:46Z</cp:lastPrinted>
  <dcterms:created xsi:type="dcterms:W3CDTF">1998-04-02T13:38:56Z</dcterms:created>
  <dcterms:modified xsi:type="dcterms:W3CDTF">2020-07-15T18:15:48Z</dcterms:modified>
</cp:coreProperties>
</file>